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Jasmina\PRORAČUN\Proračun za 2023.g\"/>
    </mc:Choice>
  </mc:AlternateContent>
  <xr:revisionPtr revIDLastSave="0" documentId="13_ncr:1_{1E31FE9E-ED9B-4A21-826D-F8B601685615}" xr6:coauthVersionLast="47" xr6:coauthVersionMax="47" xr10:uidLastSave="{00000000-0000-0000-0000-000000000000}"/>
  <bookViews>
    <workbookView xWindow="-120" yWindow="-120" windowWidth="29040" windowHeight="15840" activeTab="4" xr2:uid="{CB8CD970-C1CC-4012-B0B9-330373B7976A}"/>
  </bookViews>
  <sheets>
    <sheet name="OPĆI DIO" sheetId="2" r:id="rId1"/>
    <sheet name="PRIHODI I RASHODI EKONOMSKA KLA" sheetId="3" r:id="rId2"/>
    <sheet name="RASHODI PREMA FUNKCIJSKOJ KLASI" sheetId="4" r:id="rId3"/>
    <sheet name="RAČUN FINANCIRANJA" sheetId="7" r:id="rId4"/>
    <sheet name="POSEBNI_DIO" sheetId="5" r:id="rId5"/>
    <sheet name="List1" sheetId="1" r:id="rId6"/>
  </sheets>
  <externalReferences>
    <externalReference r:id="rId7"/>
  </externalReferences>
  <definedNames>
    <definedName name="_xlnm._FilterDatabase" localSheetId="4" hidden="1">POSEBNI_DIO!$P$10</definedName>
    <definedName name="_xlnm.Print_Area" localSheetId="0">'OPĆI DIO'!$A$2:$K$47</definedName>
    <definedName name="_xlnm.Print_Area" localSheetId="2">'RASHODI PREMA FUNKCIJSKOJ KLASI'!$A$1:$G$46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5" l="1"/>
  <c r="L16" i="7"/>
  <c r="L15" i="7" s="1"/>
  <c r="L13" i="7" s="1"/>
  <c r="N15" i="7"/>
  <c r="N13" i="7" s="1"/>
  <c r="J15" i="7"/>
  <c r="J13" i="7" s="1"/>
  <c r="H15" i="7"/>
  <c r="H13" i="7" s="1"/>
  <c r="F15" i="7"/>
  <c r="F13" i="7" s="1"/>
  <c r="N11" i="7"/>
  <c r="N10" i="7" s="1"/>
  <c r="L11" i="7"/>
  <c r="L10" i="7" s="1"/>
  <c r="J11" i="7"/>
  <c r="J10" i="7" s="1"/>
  <c r="H11" i="7"/>
  <c r="H10" i="7" s="1"/>
  <c r="F11" i="7"/>
  <c r="F10" i="7" s="1"/>
  <c r="N39" i="3" l="1"/>
  <c r="F11" i="3"/>
  <c r="G231" i="5" l="1"/>
  <c r="G217" i="5"/>
  <c r="H157" i="5"/>
  <c r="H155" i="5" s="1"/>
  <c r="H161" i="5"/>
  <c r="K411" i="5"/>
  <c r="K410" i="5" s="1"/>
  <c r="J411" i="5"/>
  <c r="I411" i="5"/>
  <c r="H411" i="5"/>
  <c r="H410" i="5" s="1"/>
  <c r="H409" i="5" s="1"/>
  <c r="H408" i="5" s="1"/>
  <c r="H407" i="5" s="1"/>
  <c r="G411" i="5"/>
  <c r="G410" i="5" s="1"/>
  <c r="G409" i="5" s="1"/>
  <c r="G408" i="5" s="1"/>
  <c r="G407" i="5" s="1"/>
  <c r="K408" i="5"/>
  <c r="K407" i="5" s="1"/>
  <c r="J408" i="5"/>
  <c r="I408" i="5"/>
  <c r="I407" i="5" s="1"/>
  <c r="J407" i="5"/>
  <c r="K404" i="5"/>
  <c r="K403" i="5" s="1"/>
  <c r="K402" i="5" s="1"/>
  <c r="K401" i="5" s="1"/>
  <c r="J404" i="5"/>
  <c r="J403" i="5" s="1"/>
  <c r="J402" i="5" s="1"/>
  <c r="J401" i="5" s="1"/>
  <c r="I404" i="5"/>
  <c r="I403" i="5" s="1"/>
  <c r="I402" i="5" s="1"/>
  <c r="I401" i="5" s="1"/>
  <c r="H404" i="5"/>
  <c r="H403" i="5" s="1"/>
  <c r="H402" i="5" s="1"/>
  <c r="H401" i="5" s="1"/>
  <c r="G404" i="5"/>
  <c r="G403" i="5" s="1"/>
  <c r="G402" i="5" s="1"/>
  <c r="G401" i="5" s="1"/>
  <c r="G399" i="5"/>
  <c r="K397" i="5"/>
  <c r="K394" i="5" s="1"/>
  <c r="K393" i="5" s="1"/>
  <c r="K392" i="5" s="1"/>
  <c r="J397" i="5"/>
  <c r="I397" i="5"/>
  <c r="H397" i="5"/>
  <c r="G397" i="5"/>
  <c r="J393" i="5"/>
  <c r="J392" i="5" s="1"/>
  <c r="H393" i="5"/>
  <c r="H392" i="5" s="1"/>
  <c r="G393" i="5"/>
  <c r="G392" i="5" s="1"/>
  <c r="K387" i="5"/>
  <c r="K385" i="5" s="1"/>
  <c r="K384" i="5" s="1"/>
  <c r="K383" i="5" s="1"/>
  <c r="J387" i="5"/>
  <c r="J385" i="5" s="1"/>
  <c r="I387" i="5"/>
  <c r="H387" i="5"/>
  <c r="H385" i="5" s="1"/>
  <c r="H384" i="5" s="1"/>
  <c r="H383" i="5" s="1"/>
  <c r="G387" i="5"/>
  <c r="G385" i="5" s="1"/>
  <c r="G384" i="5" s="1"/>
  <c r="G383" i="5" s="1"/>
  <c r="I384" i="5"/>
  <c r="I383" i="5" s="1"/>
  <c r="K380" i="5"/>
  <c r="J380" i="5"/>
  <c r="I380" i="5"/>
  <c r="I379" i="5" s="1"/>
  <c r="I378" i="5" s="1"/>
  <c r="I377" i="5" s="1"/>
  <c r="H380" i="5"/>
  <c r="H379" i="5" s="1"/>
  <c r="H378" i="5" s="1"/>
  <c r="H377" i="5" s="1"/>
  <c r="G380" i="5"/>
  <c r="G379" i="5" s="1"/>
  <c r="G378" i="5" s="1"/>
  <c r="G377" i="5" s="1"/>
  <c r="K379" i="5"/>
  <c r="K378" i="5" s="1"/>
  <c r="K377" i="5" s="1"/>
  <c r="J379" i="5"/>
  <c r="J378" i="5" s="1"/>
  <c r="J377" i="5" s="1"/>
  <c r="K374" i="5"/>
  <c r="J374" i="5"/>
  <c r="J371" i="5" s="1"/>
  <c r="J370" i="5" s="1"/>
  <c r="J369" i="5" s="1"/>
  <c r="I374" i="5"/>
  <c r="H374" i="5"/>
  <c r="G374" i="5"/>
  <c r="K371" i="5"/>
  <c r="K370" i="5" s="1"/>
  <c r="K369" i="5" s="1"/>
  <c r="I369" i="5"/>
  <c r="H370" i="5"/>
  <c r="H369" i="5" s="1"/>
  <c r="G370" i="5"/>
  <c r="G369" i="5" s="1"/>
  <c r="K366" i="5"/>
  <c r="K363" i="5" s="1"/>
  <c r="J366" i="5"/>
  <c r="J363" i="5" s="1"/>
  <c r="I366" i="5"/>
  <c r="H366" i="5"/>
  <c r="G366" i="5"/>
  <c r="I362" i="5"/>
  <c r="I361" i="5" s="1"/>
  <c r="H362" i="5"/>
  <c r="H361" i="5" s="1"/>
  <c r="G362" i="5"/>
  <c r="G361" i="5" s="1"/>
  <c r="K357" i="5"/>
  <c r="K355" i="5" s="1"/>
  <c r="K354" i="5" s="1"/>
  <c r="K353" i="5" s="1"/>
  <c r="J357" i="5"/>
  <c r="J355" i="5" s="1"/>
  <c r="J354" i="5" s="1"/>
  <c r="J353" i="5" s="1"/>
  <c r="I357" i="5"/>
  <c r="I355" i="5" s="1"/>
  <c r="I354" i="5" s="1"/>
  <c r="I353" i="5" s="1"/>
  <c r="G357" i="5"/>
  <c r="H354" i="5"/>
  <c r="H353" i="5" s="1"/>
  <c r="G354" i="5"/>
  <c r="G353" i="5" s="1"/>
  <c r="K347" i="5"/>
  <c r="K346" i="5" s="1"/>
  <c r="K345" i="5" s="1"/>
  <c r="K344" i="5" s="1"/>
  <c r="J345" i="5"/>
  <c r="J344" i="5" s="1"/>
  <c r="I347" i="5"/>
  <c r="I346" i="5" s="1"/>
  <c r="I345" i="5" s="1"/>
  <c r="I344" i="5" s="1"/>
  <c r="H346" i="5"/>
  <c r="H345" i="5" s="1"/>
  <c r="H344" i="5" s="1"/>
  <c r="G347" i="5"/>
  <c r="G346" i="5" s="1"/>
  <c r="G345" i="5" s="1"/>
  <c r="G344" i="5" s="1"/>
  <c r="K341" i="5"/>
  <c r="J341" i="5"/>
  <c r="I341" i="5"/>
  <c r="H341" i="5"/>
  <c r="G341" i="5"/>
  <c r="K338" i="5"/>
  <c r="K337" i="5" s="1"/>
  <c r="J338" i="5"/>
  <c r="J337" i="5" s="1"/>
  <c r="I338" i="5"/>
  <c r="I337" i="5" s="1"/>
  <c r="H337" i="5"/>
  <c r="G337" i="5"/>
  <c r="K333" i="5"/>
  <c r="K332" i="5" s="1"/>
  <c r="J333" i="5"/>
  <c r="J332" i="5" s="1"/>
  <c r="J331" i="5" s="1"/>
  <c r="H333" i="5"/>
  <c r="H330" i="5" s="1"/>
  <c r="G333" i="5"/>
  <c r="G332" i="5" s="1"/>
  <c r="G331" i="5" s="1"/>
  <c r="I332" i="5"/>
  <c r="I330" i="5"/>
  <c r="G330" i="5"/>
  <c r="K325" i="5"/>
  <c r="K320" i="5" s="1"/>
  <c r="J325" i="5"/>
  <c r="J320" i="5" s="1"/>
  <c r="I325" i="5"/>
  <c r="I320" i="5" s="1"/>
  <c r="H325" i="5"/>
  <c r="H320" i="5" s="1"/>
  <c r="G325" i="5"/>
  <c r="G324" i="5" s="1"/>
  <c r="G321" i="5" s="1"/>
  <c r="G320" i="5" s="1"/>
  <c r="K321" i="5"/>
  <c r="J321" i="5"/>
  <c r="I321" i="5"/>
  <c r="H321" i="5"/>
  <c r="I317" i="5"/>
  <c r="I313" i="5" s="1"/>
  <c r="G317" i="5"/>
  <c r="K315" i="5"/>
  <c r="K314" i="5" s="1"/>
  <c r="J315" i="5"/>
  <c r="J314" i="5" s="1"/>
  <c r="H315" i="5"/>
  <c r="H314" i="5" s="1"/>
  <c r="I314" i="5"/>
  <c r="K313" i="5"/>
  <c r="J313" i="5"/>
  <c r="H313" i="5"/>
  <c r="G313" i="5"/>
  <c r="K310" i="5"/>
  <c r="K309" i="5" s="1"/>
  <c r="K308" i="5" s="1"/>
  <c r="K307" i="5" s="1"/>
  <c r="J310" i="5"/>
  <c r="J309" i="5" s="1"/>
  <c r="J308" i="5" s="1"/>
  <c r="J307" i="5" s="1"/>
  <c r="I310" i="5"/>
  <c r="I309" i="5" s="1"/>
  <c r="I308" i="5" s="1"/>
  <c r="I307" i="5" s="1"/>
  <c r="H310" i="5"/>
  <c r="H309" i="5" s="1"/>
  <c r="H308" i="5" s="1"/>
  <c r="H307" i="5" s="1"/>
  <c r="G310" i="5"/>
  <c r="G309" i="5" s="1"/>
  <c r="G308" i="5" s="1"/>
  <c r="G307" i="5" s="1"/>
  <c r="K304" i="5"/>
  <c r="K303" i="5" s="1"/>
  <c r="K302" i="5" s="1"/>
  <c r="J304" i="5"/>
  <c r="J303" i="5" s="1"/>
  <c r="J302" i="5" s="1"/>
  <c r="I304" i="5"/>
  <c r="I303" i="5" s="1"/>
  <c r="H304" i="5"/>
  <c r="H303" i="5" s="1"/>
  <c r="G304" i="5"/>
  <c r="G303" i="5" s="1"/>
  <c r="G302" i="5" s="1"/>
  <c r="K299" i="5"/>
  <c r="K298" i="5" s="1"/>
  <c r="K297" i="5" s="1"/>
  <c r="J298" i="5"/>
  <c r="J297" i="5" s="1"/>
  <c r="I299" i="5"/>
  <c r="I298" i="5" s="1"/>
  <c r="I297" i="5" s="1"/>
  <c r="H299" i="5"/>
  <c r="H298" i="5" s="1"/>
  <c r="H297" i="5" s="1"/>
  <c r="G299" i="5"/>
  <c r="G298" i="5" s="1"/>
  <c r="G297" i="5" s="1"/>
  <c r="K294" i="5"/>
  <c r="K293" i="5" s="1"/>
  <c r="K292" i="5" s="1"/>
  <c r="J294" i="5"/>
  <c r="J293" i="5" s="1"/>
  <c r="J292" i="5" s="1"/>
  <c r="I294" i="5"/>
  <c r="I293" i="5" s="1"/>
  <c r="I292" i="5" s="1"/>
  <c r="H293" i="5"/>
  <c r="H292" i="5" s="1"/>
  <c r="G294" i="5"/>
  <c r="G293" i="5" s="1"/>
  <c r="G292" i="5" s="1"/>
  <c r="K288" i="5"/>
  <c r="J288" i="5"/>
  <c r="I288" i="5"/>
  <c r="H288" i="5"/>
  <c r="G288" i="5"/>
  <c r="K286" i="5"/>
  <c r="J286" i="5"/>
  <c r="I286" i="5"/>
  <c r="H286" i="5"/>
  <c r="H284" i="5" s="1"/>
  <c r="H283" i="5" s="1"/>
  <c r="G286" i="5"/>
  <c r="K280" i="5"/>
  <c r="K279" i="5" s="1"/>
  <c r="K278" i="5" s="1"/>
  <c r="K277" i="5" s="1"/>
  <c r="J280" i="5"/>
  <c r="J279" i="5" s="1"/>
  <c r="J278" i="5" s="1"/>
  <c r="J277" i="5" s="1"/>
  <c r="I280" i="5"/>
  <c r="I279" i="5" s="1"/>
  <c r="I278" i="5" s="1"/>
  <c r="I277" i="5" s="1"/>
  <c r="H280" i="5"/>
  <c r="H279" i="5" s="1"/>
  <c r="H278" i="5" s="1"/>
  <c r="H277" i="5" s="1"/>
  <c r="G280" i="5"/>
  <c r="G279" i="5" s="1"/>
  <c r="G278" i="5" s="1"/>
  <c r="G277" i="5" s="1"/>
  <c r="K271" i="5"/>
  <c r="K270" i="5" s="1"/>
  <c r="K269" i="5" s="1"/>
  <c r="J271" i="5"/>
  <c r="J268" i="5" s="1"/>
  <c r="I271" i="5"/>
  <c r="I268" i="5" s="1"/>
  <c r="H271" i="5"/>
  <c r="H270" i="5" s="1"/>
  <c r="H269" i="5" s="1"/>
  <c r="G271" i="5"/>
  <c r="G270" i="5" s="1"/>
  <c r="G269" i="5" s="1"/>
  <c r="G268" i="5" s="1"/>
  <c r="K265" i="5"/>
  <c r="K264" i="5" s="1"/>
  <c r="K263" i="5" s="1"/>
  <c r="J265" i="5"/>
  <c r="I265" i="5"/>
  <c r="I264" i="5" s="1"/>
  <c r="I263" i="5" s="1"/>
  <c r="H265" i="5"/>
  <c r="H264" i="5" s="1"/>
  <c r="H263" i="5" s="1"/>
  <c r="G265" i="5"/>
  <c r="G264" i="5" s="1"/>
  <c r="G263" i="5" s="1"/>
  <c r="G262" i="5" s="1"/>
  <c r="H262" i="5"/>
  <c r="K259" i="5"/>
  <c r="K258" i="5" s="1"/>
  <c r="K257" i="5" s="1"/>
  <c r="J259" i="5"/>
  <c r="J256" i="5" s="1"/>
  <c r="I259" i="5"/>
  <c r="I256" i="5" s="1"/>
  <c r="H259" i="5"/>
  <c r="H258" i="5" s="1"/>
  <c r="H257" i="5" s="1"/>
  <c r="G259" i="5"/>
  <c r="G258" i="5" s="1"/>
  <c r="G257" i="5" s="1"/>
  <c r="G256" i="5" s="1"/>
  <c r="K250" i="5"/>
  <c r="K249" i="5" s="1"/>
  <c r="K248" i="5" s="1"/>
  <c r="J250" i="5"/>
  <c r="J247" i="5" s="1"/>
  <c r="I250" i="5"/>
  <c r="I249" i="5" s="1"/>
  <c r="I248" i="5" s="1"/>
  <c r="H249" i="5"/>
  <c r="H248" i="5" s="1"/>
  <c r="G250" i="5"/>
  <c r="G249" i="5" s="1"/>
  <c r="G248" i="5" s="1"/>
  <c r="G247" i="5" s="1"/>
  <c r="K243" i="5"/>
  <c r="K242" i="5" s="1"/>
  <c r="K241" i="5" s="1"/>
  <c r="J243" i="5"/>
  <c r="J242" i="5" s="1"/>
  <c r="J241" i="5" s="1"/>
  <c r="I243" i="5"/>
  <c r="I242" i="5" s="1"/>
  <c r="I241" i="5" s="1"/>
  <c r="G243" i="5"/>
  <c r="G242" i="5" s="1"/>
  <c r="G241" i="5" s="1"/>
  <c r="G240" i="5" s="1"/>
  <c r="K240" i="5"/>
  <c r="J240" i="5"/>
  <c r="K234" i="5"/>
  <c r="K233" i="5" s="1"/>
  <c r="K231" i="5" s="1"/>
  <c r="J234" i="5"/>
  <c r="J233" i="5" s="1"/>
  <c r="J231" i="5" s="1"/>
  <c r="I234" i="5"/>
  <c r="I233" i="5" s="1"/>
  <c r="I231" i="5" s="1"/>
  <c r="H234" i="5"/>
  <c r="H230" i="5" s="1"/>
  <c r="G234" i="5"/>
  <c r="G230" i="5" s="1"/>
  <c r="K227" i="5"/>
  <c r="K226" i="5" s="1"/>
  <c r="K224" i="5" s="1"/>
  <c r="J227" i="5"/>
  <c r="J226" i="5" s="1"/>
  <c r="J224" i="5" s="1"/>
  <c r="I227" i="5"/>
  <c r="H227" i="5"/>
  <c r="H226" i="5" s="1"/>
  <c r="H224" i="5" s="1"/>
  <c r="G227" i="5"/>
  <c r="G223" i="5" s="1"/>
  <c r="G224" i="5"/>
  <c r="K220" i="5"/>
  <c r="K219" i="5" s="1"/>
  <c r="K217" i="5" s="1"/>
  <c r="J220" i="5"/>
  <c r="J219" i="5" s="1"/>
  <c r="J217" i="5" s="1"/>
  <c r="I220" i="5"/>
  <c r="I216" i="5" s="1"/>
  <c r="H220" i="5"/>
  <c r="H219" i="5" s="1"/>
  <c r="H217" i="5" s="1"/>
  <c r="G220" i="5"/>
  <c r="G216" i="5"/>
  <c r="K213" i="5"/>
  <c r="K212" i="5" s="1"/>
  <c r="K210" i="5" s="1"/>
  <c r="J213" i="5"/>
  <c r="J212" i="5" s="1"/>
  <c r="J210" i="5" s="1"/>
  <c r="I213" i="5"/>
  <c r="I212" i="5" s="1"/>
  <c r="I210" i="5" s="1"/>
  <c r="H213" i="5"/>
  <c r="H212" i="5" s="1"/>
  <c r="H210" i="5" s="1"/>
  <c r="G213" i="5"/>
  <c r="G209" i="5" s="1"/>
  <c r="G210" i="5"/>
  <c r="K205" i="5"/>
  <c r="K203" i="5" s="1"/>
  <c r="K202" i="5" s="1"/>
  <c r="K201" i="5" s="1"/>
  <c r="J205" i="5"/>
  <c r="J203" i="5" s="1"/>
  <c r="J202" i="5" s="1"/>
  <c r="J201" i="5" s="1"/>
  <c r="I203" i="5"/>
  <c r="I202" i="5" s="1"/>
  <c r="I201" i="5" s="1"/>
  <c r="H205" i="5"/>
  <c r="G205" i="5"/>
  <c r="H202" i="5"/>
  <c r="H201" i="5" s="1"/>
  <c r="G202" i="5"/>
  <c r="G201" i="5" s="1"/>
  <c r="K195" i="5"/>
  <c r="K194" i="5" s="1"/>
  <c r="K193" i="5" s="1"/>
  <c r="J195" i="5"/>
  <c r="J194" i="5" s="1"/>
  <c r="J193" i="5" s="1"/>
  <c r="I195" i="5"/>
  <c r="I194" i="5" s="1"/>
  <c r="I193" i="5" s="1"/>
  <c r="H195" i="5"/>
  <c r="H192" i="5" s="1"/>
  <c r="G195" i="5"/>
  <c r="G194" i="5" s="1"/>
  <c r="G193" i="5" s="1"/>
  <c r="G192" i="5" s="1"/>
  <c r="K189" i="5"/>
  <c r="K188" i="5" s="1"/>
  <c r="K187" i="5" s="1"/>
  <c r="J189" i="5"/>
  <c r="I189" i="5"/>
  <c r="I188" i="5" s="1"/>
  <c r="I187" i="5" s="1"/>
  <c r="H189" i="5"/>
  <c r="H186" i="5" s="1"/>
  <c r="G189" i="5"/>
  <c r="G188" i="5" s="1"/>
  <c r="G187" i="5" s="1"/>
  <c r="G186" i="5" s="1"/>
  <c r="K183" i="5"/>
  <c r="K182" i="5" s="1"/>
  <c r="K181" i="5" s="1"/>
  <c r="J183" i="5"/>
  <c r="J182" i="5" s="1"/>
  <c r="J181" i="5" s="1"/>
  <c r="I183" i="5"/>
  <c r="I182" i="5" s="1"/>
  <c r="I181" i="5" s="1"/>
  <c r="H183" i="5"/>
  <c r="H180" i="5" s="1"/>
  <c r="G183" i="5"/>
  <c r="G182" i="5" s="1"/>
  <c r="G181" i="5" s="1"/>
  <c r="G180" i="5" s="1"/>
  <c r="I180" i="5"/>
  <c r="K175" i="5"/>
  <c r="K174" i="5" s="1"/>
  <c r="K173" i="5" s="1"/>
  <c r="J175" i="5"/>
  <c r="J174" i="5" s="1"/>
  <c r="J173" i="5" s="1"/>
  <c r="I175" i="5"/>
  <c r="I174" i="5" s="1"/>
  <c r="I173" i="5" s="1"/>
  <c r="H175" i="5"/>
  <c r="H174" i="5" s="1"/>
  <c r="H173" i="5" s="1"/>
  <c r="G176" i="5"/>
  <c r="G175" i="5" s="1"/>
  <c r="G174" i="5" s="1"/>
  <c r="G173" i="5" s="1"/>
  <c r="K168" i="5"/>
  <c r="J168" i="5"/>
  <c r="I168" i="5"/>
  <c r="H168" i="5"/>
  <c r="G168" i="5"/>
  <c r="G167" i="5"/>
  <c r="G166" i="5"/>
  <c r="K164" i="5"/>
  <c r="J164" i="5"/>
  <c r="I164" i="5"/>
  <c r="H164" i="5"/>
  <c r="K161" i="5"/>
  <c r="J161" i="5"/>
  <c r="I161" i="5"/>
  <c r="G159" i="5"/>
  <c r="G158" i="5" s="1"/>
  <c r="G157" i="5" s="1"/>
  <c r="K158" i="5"/>
  <c r="K157" i="5" s="1"/>
  <c r="K155" i="5" s="1"/>
  <c r="J158" i="5"/>
  <c r="J157" i="5" s="1"/>
  <c r="J155" i="5" s="1"/>
  <c r="I157" i="5"/>
  <c r="I155" i="5" s="1"/>
  <c r="K149" i="5"/>
  <c r="K148" i="5" s="1"/>
  <c r="K147" i="5" s="1"/>
  <c r="J149" i="5"/>
  <c r="J148" i="5" s="1"/>
  <c r="J147" i="5" s="1"/>
  <c r="I149" i="5"/>
  <c r="I148" i="5" s="1"/>
  <c r="I147" i="5" s="1"/>
  <c r="H149" i="5"/>
  <c r="H148" i="5" s="1"/>
  <c r="H147" i="5" s="1"/>
  <c r="G149" i="5"/>
  <c r="G148" i="5" s="1"/>
  <c r="G147" i="5" s="1"/>
  <c r="K145" i="5"/>
  <c r="K144" i="5" s="1"/>
  <c r="K143" i="5" s="1"/>
  <c r="J145" i="5"/>
  <c r="J144" i="5" s="1"/>
  <c r="J143" i="5" s="1"/>
  <c r="I145" i="5"/>
  <c r="I144" i="5" s="1"/>
  <c r="I143" i="5" s="1"/>
  <c r="H145" i="5"/>
  <c r="H144" i="5" s="1"/>
  <c r="H143" i="5" s="1"/>
  <c r="G145" i="5"/>
  <c r="G144" i="5" s="1"/>
  <c r="G143" i="5" s="1"/>
  <c r="G142" i="5"/>
  <c r="G123" i="5" s="1"/>
  <c r="K141" i="5"/>
  <c r="J141" i="5"/>
  <c r="I141" i="5"/>
  <c r="H141" i="5"/>
  <c r="G140" i="5"/>
  <c r="G139" i="5"/>
  <c r="J138" i="5"/>
  <c r="I138" i="5"/>
  <c r="H138" i="5"/>
  <c r="K136" i="5"/>
  <c r="K135" i="5" s="1"/>
  <c r="K134" i="5" s="1"/>
  <c r="J136" i="5"/>
  <c r="J135" i="5" s="1"/>
  <c r="J134" i="5" s="1"/>
  <c r="I136" i="5"/>
  <c r="I135" i="5" s="1"/>
  <c r="I134" i="5" s="1"/>
  <c r="H136" i="5"/>
  <c r="H135" i="5" s="1"/>
  <c r="H134" i="5" s="1"/>
  <c r="G136" i="5"/>
  <c r="G135" i="5" s="1"/>
  <c r="G134" i="5" s="1"/>
  <c r="K132" i="5"/>
  <c r="K131" i="5" s="1"/>
  <c r="K130" i="5" s="1"/>
  <c r="J132" i="5"/>
  <c r="J131" i="5" s="1"/>
  <c r="J130" i="5" s="1"/>
  <c r="I132" i="5"/>
  <c r="I131" i="5" s="1"/>
  <c r="I130" i="5" s="1"/>
  <c r="H132" i="5"/>
  <c r="H131" i="5" s="1"/>
  <c r="H130" i="5" s="1"/>
  <c r="G132" i="5"/>
  <c r="G131" i="5" s="1"/>
  <c r="G130" i="5" s="1"/>
  <c r="K128" i="5"/>
  <c r="K127" i="5" s="1"/>
  <c r="K126" i="5" s="1"/>
  <c r="J128" i="5"/>
  <c r="J127" i="5" s="1"/>
  <c r="J126" i="5" s="1"/>
  <c r="I128" i="5"/>
  <c r="I127" i="5" s="1"/>
  <c r="I126" i="5" s="1"/>
  <c r="H128" i="5"/>
  <c r="H127" i="5" s="1"/>
  <c r="H126" i="5" s="1"/>
  <c r="G128" i="5"/>
  <c r="G127" i="5" s="1"/>
  <c r="G126" i="5" s="1"/>
  <c r="I123" i="5"/>
  <c r="K120" i="5"/>
  <c r="J120" i="5"/>
  <c r="H120" i="5"/>
  <c r="G120" i="5"/>
  <c r="G119" i="5" s="1"/>
  <c r="G117" i="5" s="1"/>
  <c r="G116" i="5" s="1"/>
  <c r="G115" i="5" s="1"/>
  <c r="K112" i="5"/>
  <c r="K111" i="5" s="1"/>
  <c r="K110" i="5" s="1"/>
  <c r="K109" i="5" s="1"/>
  <c r="J112" i="5"/>
  <c r="J111" i="5" s="1"/>
  <c r="J110" i="5" s="1"/>
  <c r="J109" i="5" s="1"/>
  <c r="I112" i="5"/>
  <c r="I111" i="5" s="1"/>
  <c r="I110" i="5" s="1"/>
  <c r="I109" i="5" s="1"/>
  <c r="H112" i="5"/>
  <c r="H111" i="5" s="1"/>
  <c r="H110" i="5" s="1"/>
  <c r="H109" i="5" s="1"/>
  <c r="G112" i="5"/>
  <c r="G111" i="5" s="1"/>
  <c r="G110" i="5" s="1"/>
  <c r="G109" i="5" s="1"/>
  <c r="K106" i="5"/>
  <c r="K105" i="5" s="1"/>
  <c r="K104" i="5" s="1"/>
  <c r="K103" i="5" s="1"/>
  <c r="J106" i="5"/>
  <c r="J105" i="5" s="1"/>
  <c r="J104" i="5" s="1"/>
  <c r="J103" i="5" s="1"/>
  <c r="I106" i="5"/>
  <c r="I105" i="5" s="1"/>
  <c r="I104" i="5" s="1"/>
  <c r="I103" i="5" s="1"/>
  <c r="H106" i="5"/>
  <c r="H105" i="5" s="1"/>
  <c r="H104" i="5" s="1"/>
  <c r="H103" i="5" s="1"/>
  <c r="G106" i="5"/>
  <c r="G105" i="5" s="1"/>
  <c r="G104" i="5" s="1"/>
  <c r="G103" i="5" s="1"/>
  <c r="K100" i="5"/>
  <c r="K99" i="5" s="1"/>
  <c r="K98" i="5" s="1"/>
  <c r="K97" i="5" s="1"/>
  <c r="J100" i="5"/>
  <c r="J99" i="5" s="1"/>
  <c r="J98" i="5" s="1"/>
  <c r="J97" i="5" s="1"/>
  <c r="I100" i="5"/>
  <c r="I99" i="5" s="1"/>
  <c r="I98" i="5" s="1"/>
  <c r="I97" i="5" s="1"/>
  <c r="H100" i="5"/>
  <c r="H99" i="5" s="1"/>
  <c r="H98" i="5" s="1"/>
  <c r="H97" i="5" s="1"/>
  <c r="G100" i="5"/>
  <c r="G99" i="5" s="1"/>
  <c r="G98" i="5" s="1"/>
  <c r="G97" i="5" s="1"/>
  <c r="K94" i="5"/>
  <c r="K93" i="5" s="1"/>
  <c r="J94" i="5"/>
  <c r="J93" i="5" s="1"/>
  <c r="I94" i="5"/>
  <c r="I93" i="5" s="1"/>
  <c r="H94" i="5"/>
  <c r="H93" i="5" s="1"/>
  <c r="G94" i="5"/>
  <c r="G93" i="5" s="1"/>
  <c r="K90" i="5"/>
  <c r="K89" i="5" s="1"/>
  <c r="J90" i="5"/>
  <c r="J89" i="5" s="1"/>
  <c r="H90" i="5"/>
  <c r="H89" i="5" s="1"/>
  <c r="G90" i="5"/>
  <c r="G89" i="5" s="1"/>
  <c r="G88" i="5" s="1"/>
  <c r="G87" i="5" s="1"/>
  <c r="I89" i="5"/>
  <c r="J84" i="5"/>
  <c r="I84" i="5"/>
  <c r="H84" i="5"/>
  <c r="H82" i="5" s="1"/>
  <c r="H81" i="5" s="1"/>
  <c r="H80" i="5" s="1"/>
  <c r="G84" i="5"/>
  <c r="G82" i="5" s="1"/>
  <c r="G81" i="5" s="1"/>
  <c r="K83" i="5"/>
  <c r="H83" i="5"/>
  <c r="G83" i="5"/>
  <c r="K82" i="5"/>
  <c r="K81" i="5" s="1"/>
  <c r="K80" i="5" s="1"/>
  <c r="J81" i="5"/>
  <c r="J80" i="5" s="1"/>
  <c r="I81" i="5"/>
  <c r="I80" i="5" s="1"/>
  <c r="G80" i="5"/>
  <c r="K77" i="5"/>
  <c r="K74" i="5" s="1"/>
  <c r="K73" i="5" s="1"/>
  <c r="K72" i="5" s="1"/>
  <c r="J77" i="5"/>
  <c r="J74" i="5" s="1"/>
  <c r="J73" i="5" s="1"/>
  <c r="J72" i="5" s="1"/>
  <c r="I77" i="5"/>
  <c r="H77" i="5"/>
  <c r="G77" i="5"/>
  <c r="G72" i="5" s="1"/>
  <c r="I72" i="5"/>
  <c r="H73" i="5"/>
  <c r="H72" i="5" s="1"/>
  <c r="G73" i="5"/>
  <c r="K69" i="5"/>
  <c r="K68" i="5" s="1"/>
  <c r="K67" i="5" s="1"/>
  <c r="J69" i="5"/>
  <c r="J66" i="5" s="1"/>
  <c r="I69" i="5"/>
  <c r="I68" i="5" s="1"/>
  <c r="I67" i="5" s="1"/>
  <c r="H69" i="5"/>
  <c r="H66" i="5" s="1"/>
  <c r="G69" i="5"/>
  <c r="G68" i="5" s="1"/>
  <c r="G67" i="5" s="1"/>
  <c r="G66" i="5" s="1"/>
  <c r="K61" i="5"/>
  <c r="K60" i="5" s="1"/>
  <c r="K59" i="5" s="1"/>
  <c r="K58" i="5" s="1"/>
  <c r="J61" i="5"/>
  <c r="J60" i="5" s="1"/>
  <c r="J59" i="5" s="1"/>
  <c r="J58" i="5" s="1"/>
  <c r="I61" i="5"/>
  <c r="I60" i="5" s="1"/>
  <c r="I59" i="5" s="1"/>
  <c r="I58" i="5" s="1"/>
  <c r="H61" i="5"/>
  <c r="H60" i="5" s="1"/>
  <c r="H59" i="5" s="1"/>
  <c r="H58" i="5" s="1"/>
  <c r="G61" i="5"/>
  <c r="G60" i="5" s="1"/>
  <c r="G59" i="5" s="1"/>
  <c r="G58" i="5" s="1"/>
  <c r="K54" i="5"/>
  <c r="K53" i="5" s="1"/>
  <c r="K52" i="5" s="1"/>
  <c r="K51" i="5" s="1"/>
  <c r="J54" i="5"/>
  <c r="J53" i="5" s="1"/>
  <c r="J52" i="5" s="1"/>
  <c r="J51" i="5" s="1"/>
  <c r="I54" i="5"/>
  <c r="I53" i="5" s="1"/>
  <c r="I52" i="5" s="1"/>
  <c r="I51" i="5" s="1"/>
  <c r="H54" i="5"/>
  <c r="H53" i="5" s="1"/>
  <c r="H52" i="5" s="1"/>
  <c r="H51" i="5" s="1"/>
  <c r="G54" i="5"/>
  <c r="G53" i="5" s="1"/>
  <c r="G52" i="5" s="1"/>
  <c r="G51" i="5" s="1"/>
  <c r="K48" i="5"/>
  <c r="K45" i="5" s="1"/>
  <c r="J48" i="5"/>
  <c r="J45" i="5" s="1"/>
  <c r="I48" i="5"/>
  <c r="I47" i="5" s="1"/>
  <c r="I46" i="5" s="1"/>
  <c r="H48" i="5"/>
  <c r="H45" i="5" s="1"/>
  <c r="G48" i="5"/>
  <c r="G47" i="5" s="1"/>
  <c r="G46" i="5" s="1"/>
  <c r="G45" i="5" s="1"/>
  <c r="K42" i="5"/>
  <c r="K41" i="5" s="1"/>
  <c r="K40" i="5" s="1"/>
  <c r="J42" i="5"/>
  <c r="J41" i="5" s="1"/>
  <c r="J40" i="5" s="1"/>
  <c r="I42" i="5"/>
  <c r="I41" i="5" s="1"/>
  <c r="I40" i="5" s="1"/>
  <c r="H42" i="5"/>
  <c r="H41" i="5" s="1"/>
  <c r="H40" i="5" s="1"/>
  <c r="G42" i="5"/>
  <c r="G41" i="5" s="1"/>
  <c r="G40" i="5" s="1"/>
  <c r="G39" i="5" s="1"/>
  <c r="K36" i="5"/>
  <c r="K33" i="5" s="1"/>
  <c r="J36" i="5"/>
  <c r="J33" i="5" s="1"/>
  <c r="I36" i="5"/>
  <c r="I35" i="5" s="1"/>
  <c r="I34" i="5" s="1"/>
  <c r="H36" i="5"/>
  <c r="H35" i="5" s="1"/>
  <c r="H34" i="5" s="1"/>
  <c r="G36" i="5"/>
  <c r="G35" i="5" s="1"/>
  <c r="G34" i="5" s="1"/>
  <c r="G33" i="5" s="1"/>
  <c r="K30" i="5"/>
  <c r="K29" i="5" s="1"/>
  <c r="K28" i="5" s="1"/>
  <c r="J30" i="5"/>
  <c r="J29" i="5" s="1"/>
  <c r="J28" i="5" s="1"/>
  <c r="I30" i="5"/>
  <c r="I29" i="5" s="1"/>
  <c r="I28" i="5" s="1"/>
  <c r="H30" i="5"/>
  <c r="H29" i="5" s="1"/>
  <c r="H28" i="5" s="1"/>
  <c r="G30" i="5"/>
  <c r="G29" i="5" s="1"/>
  <c r="G28" i="5" s="1"/>
  <c r="G27" i="5" s="1"/>
  <c r="K24" i="5"/>
  <c r="K23" i="5" s="1"/>
  <c r="K22" i="5" s="1"/>
  <c r="J24" i="5"/>
  <c r="J23" i="5" s="1"/>
  <c r="J22" i="5" s="1"/>
  <c r="I24" i="5"/>
  <c r="I23" i="5" s="1"/>
  <c r="I22" i="5" s="1"/>
  <c r="H24" i="5"/>
  <c r="H23" i="5" s="1"/>
  <c r="H22" i="5" s="1"/>
  <c r="G24" i="5"/>
  <c r="G23" i="5" s="1"/>
  <c r="G22" i="5" s="1"/>
  <c r="K17" i="5"/>
  <c r="K16" i="5" s="1"/>
  <c r="K15" i="5" s="1"/>
  <c r="J16" i="5"/>
  <c r="J15" i="5" s="1"/>
  <c r="I17" i="5"/>
  <c r="I16" i="5" s="1"/>
  <c r="H17" i="5"/>
  <c r="H16" i="5" s="1"/>
  <c r="H15" i="5" s="1"/>
  <c r="G16" i="5"/>
  <c r="G15" i="5" s="1"/>
  <c r="B42" i="4"/>
  <c r="B41" i="4"/>
  <c r="F39" i="4"/>
  <c r="E39" i="4"/>
  <c r="D39" i="4"/>
  <c r="C39" i="4"/>
  <c r="B40" i="4"/>
  <c r="B38" i="4"/>
  <c r="B37" i="4"/>
  <c r="F35" i="4"/>
  <c r="C35" i="4"/>
  <c r="B36" i="4"/>
  <c r="B34" i="4"/>
  <c r="B33" i="4"/>
  <c r="F31" i="4"/>
  <c r="D31" i="4"/>
  <c r="B32" i="4"/>
  <c r="C31" i="4"/>
  <c r="B30" i="4"/>
  <c r="B29" i="4"/>
  <c r="B28" i="4"/>
  <c r="F26" i="4"/>
  <c r="D26" i="4"/>
  <c r="B27" i="4"/>
  <c r="F24" i="4"/>
  <c r="E24" i="4"/>
  <c r="D24" i="4"/>
  <c r="C24" i="4"/>
  <c r="B25" i="4"/>
  <c r="B24" i="4" s="1"/>
  <c r="B22" i="4"/>
  <c r="F19" i="4"/>
  <c r="C19" i="4"/>
  <c r="F17" i="4"/>
  <c r="E17" i="4"/>
  <c r="D17" i="4"/>
  <c r="C17" i="4"/>
  <c r="B18" i="4"/>
  <c r="B17" i="4" s="1"/>
  <c r="F15" i="4"/>
  <c r="E15" i="4"/>
  <c r="C15" i="4"/>
  <c r="B16" i="4"/>
  <c r="D15" i="4"/>
  <c r="E12" i="4"/>
  <c r="B12" i="4"/>
  <c r="N66" i="3"/>
  <c r="L66" i="3"/>
  <c r="N65" i="3"/>
  <c r="L65" i="3"/>
  <c r="N64" i="3"/>
  <c r="L64" i="3"/>
  <c r="F63" i="3"/>
  <c r="N62" i="3"/>
  <c r="J59" i="3"/>
  <c r="F59" i="3"/>
  <c r="N58" i="3"/>
  <c r="N57" i="3" s="1"/>
  <c r="L58" i="3"/>
  <c r="L57" i="3" s="1"/>
  <c r="J58" i="3"/>
  <c r="J57" i="3" s="1"/>
  <c r="H57" i="3"/>
  <c r="F57" i="3"/>
  <c r="L54" i="3"/>
  <c r="N51" i="3"/>
  <c r="F51" i="3"/>
  <c r="F48" i="3"/>
  <c r="H48" i="3"/>
  <c r="L47" i="3"/>
  <c r="N45" i="3"/>
  <c r="J43" i="3"/>
  <c r="H43" i="3"/>
  <c r="F43" i="3"/>
  <c r="N43" i="3"/>
  <c r="J39" i="3"/>
  <c r="H39" i="3"/>
  <c r="N26" i="3"/>
  <c r="L26" i="3"/>
  <c r="J26" i="3"/>
  <c r="H26" i="3"/>
  <c r="H23" i="3" s="1"/>
  <c r="F26" i="3"/>
  <c r="N24" i="3"/>
  <c r="L24" i="3"/>
  <c r="F24" i="3"/>
  <c r="N20" i="3"/>
  <c r="L20" i="3"/>
  <c r="J20" i="3"/>
  <c r="H20" i="3"/>
  <c r="F20" i="3"/>
  <c r="L17" i="3"/>
  <c r="J17" i="3"/>
  <c r="H17" i="3"/>
  <c r="F17" i="3"/>
  <c r="N14" i="3"/>
  <c r="L14" i="3"/>
  <c r="J14" i="3"/>
  <c r="H14" i="3"/>
  <c r="F14" i="3"/>
  <c r="N11" i="3"/>
  <c r="L11" i="3"/>
  <c r="J11" i="3"/>
  <c r="N9" i="3"/>
  <c r="L9" i="3"/>
  <c r="J9" i="3"/>
  <c r="H9" i="3"/>
  <c r="F9" i="3"/>
  <c r="H32" i="2"/>
  <c r="G32" i="2"/>
  <c r="F32" i="2"/>
  <c r="E32" i="2"/>
  <c r="K14" i="5" l="1"/>
  <c r="G141" i="5"/>
  <c r="L23" i="3"/>
  <c r="J14" i="5"/>
  <c r="H223" i="5"/>
  <c r="G165" i="5"/>
  <c r="G164" i="5" s="1"/>
  <c r="I209" i="5"/>
  <c r="F23" i="3"/>
  <c r="G138" i="5"/>
  <c r="J209" i="5"/>
  <c r="K216" i="5"/>
  <c r="G199" i="5"/>
  <c r="G198" i="5" s="1"/>
  <c r="H216" i="5"/>
  <c r="K223" i="5"/>
  <c r="K209" i="5"/>
  <c r="G14" i="5"/>
  <c r="J216" i="5"/>
  <c r="J230" i="5"/>
  <c r="I45" i="5"/>
  <c r="I258" i="5"/>
  <c r="I257" i="5" s="1"/>
  <c r="I66" i="5"/>
  <c r="J68" i="5"/>
  <c r="J67" i="5" s="1"/>
  <c r="J330" i="5"/>
  <c r="J328" i="5" s="1"/>
  <c r="H390" i="5"/>
  <c r="K330" i="5"/>
  <c r="K328" i="5" s="1"/>
  <c r="H33" i="5"/>
  <c r="L63" i="3"/>
  <c r="N8" i="3"/>
  <c r="K284" i="5"/>
  <c r="K283" i="5" s="1"/>
  <c r="K268" i="5"/>
  <c r="K256" i="5"/>
  <c r="K230" i="5"/>
  <c r="K192" i="5"/>
  <c r="K180" i="5"/>
  <c r="K66" i="5"/>
  <c r="K35" i="5"/>
  <c r="K34" i="5" s="1"/>
  <c r="J270" i="5"/>
  <c r="J269" i="5" s="1"/>
  <c r="J249" i="5"/>
  <c r="J248" i="5" s="1"/>
  <c r="J238" i="5"/>
  <c r="J237" i="5" s="1"/>
  <c r="J180" i="5"/>
  <c r="J119" i="5"/>
  <c r="J116" i="5" s="1"/>
  <c r="J115" i="5" s="1"/>
  <c r="J35" i="5"/>
  <c r="J34" i="5" s="1"/>
  <c r="I285" i="5"/>
  <c r="I284" i="5" s="1"/>
  <c r="I283" i="5" s="1"/>
  <c r="I270" i="5"/>
  <c r="I269" i="5" s="1"/>
  <c r="I247" i="5"/>
  <c r="I230" i="5"/>
  <c r="I192" i="5"/>
  <c r="G64" i="5"/>
  <c r="I119" i="5"/>
  <c r="I117" i="5" s="1"/>
  <c r="I116" i="5" s="1"/>
  <c r="I115" i="5" s="1"/>
  <c r="I186" i="5"/>
  <c r="I219" i="5"/>
  <c r="I217" i="5" s="1"/>
  <c r="J192" i="5"/>
  <c r="H188" i="5"/>
  <c r="H187" i="5" s="1"/>
  <c r="J258" i="5"/>
  <c r="J257" i="5" s="1"/>
  <c r="I262" i="5"/>
  <c r="I255" i="5" s="1"/>
  <c r="I254" i="5" s="1"/>
  <c r="G285" i="5"/>
  <c r="G284" i="5" s="1"/>
  <c r="G283" i="5" s="1"/>
  <c r="J88" i="5"/>
  <c r="J87" i="5" s="1"/>
  <c r="J64" i="5" s="1"/>
  <c r="G171" i="5"/>
  <c r="K247" i="5"/>
  <c r="K238" i="5" s="1"/>
  <c r="K237" i="5" s="1"/>
  <c r="I351" i="5"/>
  <c r="J390" i="5"/>
  <c r="J47" i="5"/>
  <c r="J46" i="5" s="1"/>
  <c r="K88" i="5"/>
  <c r="K87" i="5" s="1"/>
  <c r="G238" i="5"/>
  <c r="G237" i="5" s="1"/>
  <c r="K47" i="5"/>
  <c r="K46" i="5" s="1"/>
  <c r="H182" i="5"/>
  <c r="H181" i="5" s="1"/>
  <c r="I39" i="5"/>
  <c r="I33" i="5"/>
  <c r="I27" i="5"/>
  <c r="I15" i="5"/>
  <c r="I14" i="5" s="1"/>
  <c r="I392" i="5"/>
  <c r="L39" i="3"/>
  <c r="N63" i="3"/>
  <c r="J48" i="3"/>
  <c r="C12" i="4"/>
  <c r="B26" i="4"/>
  <c r="L45" i="3"/>
  <c r="L51" i="3"/>
  <c r="B19" i="4"/>
  <c r="L43" i="3"/>
  <c r="F45" i="3"/>
  <c r="H45" i="3"/>
  <c r="N59" i="3"/>
  <c r="D19" i="4"/>
  <c r="E31" i="4"/>
  <c r="F56" i="3"/>
  <c r="E35" i="4"/>
  <c r="H328" i="5"/>
  <c r="H332" i="5"/>
  <c r="H331" i="5" s="1"/>
  <c r="H247" i="5"/>
  <c r="H233" i="5"/>
  <c r="H231" i="5" s="1"/>
  <c r="H198" i="5"/>
  <c r="H194" i="5"/>
  <c r="H193" i="5" s="1"/>
  <c r="H171" i="5"/>
  <c r="H87" i="5"/>
  <c r="H64" i="5" s="1"/>
  <c r="H68" i="5"/>
  <c r="H67" i="5" s="1"/>
  <c r="H47" i="5"/>
  <c r="H46" i="5" s="1"/>
  <c r="H39" i="5"/>
  <c r="H27" i="5"/>
  <c r="H14" i="5"/>
  <c r="G328" i="5"/>
  <c r="G10" i="5"/>
  <c r="J188" i="5"/>
  <c r="J187" i="5" s="1"/>
  <c r="J186" i="5"/>
  <c r="J171" i="5" s="1"/>
  <c r="J154" i="5" s="1"/>
  <c r="K362" i="5"/>
  <c r="K361" i="5" s="1"/>
  <c r="K351" i="5" s="1"/>
  <c r="J27" i="5"/>
  <c r="J39" i="5"/>
  <c r="G255" i="5"/>
  <c r="G254" i="5" s="1"/>
  <c r="K291" i="5"/>
  <c r="I331" i="5"/>
  <c r="I226" i="5"/>
  <c r="I224" i="5" s="1"/>
  <c r="I223" i="5"/>
  <c r="I198" i="5" s="1"/>
  <c r="K27" i="5"/>
  <c r="K12" i="5" s="1"/>
  <c r="K39" i="5"/>
  <c r="G291" i="5"/>
  <c r="H119" i="5"/>
  <c r="H117" i="5" s="1"/>
  <c r="H116" i="5" s="1"/>
  <c r="H115" i="5" s="1"/>
  <c r="I88" i="5"/>
  <c r="I87" i="5" s="1"/>
  <c r="G351" i="5"/>
  <c r="K64" i="5"/>
  <c r="H242" i="5"/>
  <c r="H241" i="5" s="1"/>
  <c r="H240" i="5"/>
  <c r="J264" i="5"/>
  <c r="J263" i="5" s="1"/>
  <c r="J262" i="5"/>
  <c r="J255" i="5" s="1"/>
  <c r="J254" i="5" s="1"/>
  <c r="H302" i="5"/>
  <c r="H291" i="5" s="1"/>
  <c r="H276" i="5" s="1"/>
  <c r="J384" i="5"/>
  <c r="J383" i="5" s="1"/>
  <c r="K117" i="5"/>
  <c r="K116" i="5" s="1"/>
  <c r="K115" i="5" s="1"/>
  <c r="J284" i="5"/>
  <c r="J283" i="5" s="1"/>
  <c r="J291" i="5"/>
  <c r="I302" i="5"/>
  <c r="I291" i="5" s="1"/>
  <c r="I276" i="5" s="1"/>
  <c r="K331" i="5"/>
  <c r="J362" i="5"/>
  <c r="J361" i="5" s="1"/>
  <c r="K390" i="5"/>
  <c r="K186" i="5"/>
  <c r="I240" i="5"/>
  <c r="K262" i="5"/>
  <c r="H209" i="5"/>
  <c r="J223" i="5"/>
  <c r="H256" i="5"/>
  <c r="H268" i="5"/>
  <c r="F11" i="4"/>
  <c r="B31" i="4"/>
  <c r="B35" i="4"/>
  <c r="B39" i="4"/>
  <c r="B15" i="4"/>
  <c r="J23" i="3"/>
  <c r="J35" i="3"/>
  <c r="J51" i="3"/>
  <c r="H63" i="3"/>
  <c r="N23" i="3"/>
  <c r="N35" i="3"/>
  <c r="J63" i="3"/>
  <c r="N48" i="3"/>
  <c r="F8" i="3"/>
  <c r="J8" i="3"/>
  <c r="K255" i="5" l="1"/>
  <c r="K254" i="5" s="1"/>
  <c r="J12" i="5"/>
  <c r="I238" i="5"/>
  <c r="I237" i="5" s="1"/>
  <c r="J34" i="3"/>
  <c r="J351" i="5"/>
  <c r="J199" i="5"/>
  <c r="J198" i="5" s="1"/>
  <c r="K199" i="5"/>
  <c r="K198" i="5" s="1"/>
  <c r="I171" i="5"/>
  <c r="I154" i="5" s="1"/>
  <c r="K171" i="5"/>
  <c r="K154" i="5" s="1"/>
  <c r="H238" i="5"/>
  <c r="H237" i="5" s="1"/>
  <c r="G276" i="5"/>
  <c r="G275" i="5" s="1"/>
  <c r="G274" i="5" s="1"/>
  <c r="L56" i="3"/>
  <c r="D11" i="4"/>
  <c r="C11" i="4"/>
  <c r="K276" i="5"/>
  <c r="K274" i="5" s="1"/>
  <c r="K11" i="5"/>
  <c r="K10" i="5" s="1"/>
  <c r="J10" i="5"/>
  <c r="J276" i="5"/>
  <c r="I390" i="5"/>
  <c r="H34" i="3"/>
  <c r="N56" i="3"/>
  <c r="H275" i="5"/>
  <c r="H274" i="5" s="1"/>
  <c r="H10" i="5"/>
  <c r="J153" i="5"/>
  <c r="H255" i="5"/>
  <c r="H254" i="5" s="1"/>
  <c r="B11" i="4"/>
  <c r="N34" i="3"/>
  <c r="J56" i="3"/>
  <c r="J275" i="5" l="1"/>
  <c r="J274" i="5" s="1"/>
  <c r="I153" i="5"/>
  <c r="H153" i="5"/>
  <c r="K9" i="5"/>
  <c r="I12" i="5"/>
  <c r="I275" i="5"/>
  <c r="I274" i="5" l="1"/>
  <c r="I10" i="5" l="1"/>
</calcChain>
</file>

<file path=xl/sharedStrings.xml><?xml version="1.0" encoding="utf-8"?>
<sst xmlns="http://schemas.openxmlformats.org/spreadsheetml/2006/main" count="837" uniqueCount="355">
  <si>
    <t>PRORAČUN OPĆINE HLEBINE ZA 2023. GODINU I PROJEKCIJA ZA 2024. I 2025. GODINU</t>
  </si>
  <si>
    <t>I. OPĆI DIO</t>
  </si>
  <si>
    <t>Članak 1.</t>
  </si>
  <si>
    <t xml:space="preserve">     Opći dio Proračuna Općine Hlebine  za 2023. godinu (u daljnjem tekstu: Proračun) i projekcija za 2024. i 2025. godinu  sastoje se od:</t>
  </si>
  <si>
    <t>A) SAŽETAK RAČUNA PRIHODA I RASHODA</t>
  </si>
  <si>
    <t>OPIS</t>
  </si>
  <si>
    <t>Izvršenje za 2021. godinu</t>
  </si>
  <si>
    <t>Plan za 2022. godinu</t>
  </si>
  <si>
    <t>Proračun za 2023. godinu</t>
  </si>
  <si>
    <t>Projekcija proračuna za 2024. godinu</t>
  </si>
  <si>
    <t>Projekcija proračuna za 2025. godinu</t>
  </si>
  <si>
    <t>PRIHODI UKUPNO</t>
  </si>
  <si>
    <t>Prihodi poslovanja</t>
  </si>
  <si>
    <t>Prihodi od prodaje nefinancijske imovine</t>
  </si>
  <si>
    <t>RASHODI UKUPNO</t>
  </si>
  <si>
    <t>Rashodi poslovanja</t>
  </si>
  <si>
    <t>Rashodi za nabavu nefinancijske imovine</t>
  </si>
  <si>
    <t>RAZLIKA - VIŠAK (+) / MANJAK (-)</t>
  </si>
  <si>
    <t>B)   SAŽETAK RAČUNA FINANCIRANJA</t>
  </si>
  <si>
    <t>Izvršenje za 2021.godinu</t>
  </si>
  <si>
    <t>Proračun za 2023.godinu</t>
  </si>
  <si>
    <t>Projekcija proračuna za 2024.godinu</t>
  </si>
  <si>
    <t>Projekcija proračuna za 2025.godinu</t>
  </si>
  <si>
    <t>PRIMICI OD FINANCIJSKE IMOVINE I ZADUŽIVANJA</t>
  </si>
  <si>
    <t>IZDACI ZA FINANCIJSKU IMOVINU I OTPLATE ZAJMOVA</t>
  </si>
  <si>
    <t>NETO FINANCIRANJA</t>
  </si>
  <si>
    <t>C) PRENESENI VIŠAK ILI PRENESENI MANJAK I VIŠEGODIŠNJI PLAN URAVNOTEŽENJA</t>
  </si>
  <si>
    <t>VIŠAK PRIHODA I PRIMITAKA</t>
  </si>
  <si>
    <t>Plan za 2022.godinu</t>
  </si>
  <si>
    <t>UKUPAN DONOS VIŠKA/MANJKA IZ PRETHODNE(IH) GODINE</t>
  </si>
  <si>
    <t>VIŠAK/MANJAK IZ PREDHODNE(IH) GODINE KOJI ĆE SE RASPOREDITI/POKRITI</t>
  </si>
  <si>
    <t>VIŠAK/MANJAK + NETO FINANCIRANJE</t>
  </si>
  <si>
    <t>795.154,08 EUR / 5.991.088,44 KN</t>
  </si>
  <si>
    <t>725.849,86 EUR / 5.468.915,78 KN</t>
  </si>
  <si>
    <t>424.122,33 EUR / 3.195.549,69 KN</t>
  </si>
  <si>
    <t>301.727,53 EUR / 2.273.366,09 KN</t>
  </si>
  <si>
    <t>69.304,22 EUR / 522.172,66 KN</t>
  </si>
  <si>
    <t>811.056,16 EUR / 6.110.902,62 KN</t>
  </si>
  <si>
    <t>968.876,50 EUR / 7.300.000,00 KN</t>
  </si>
  <si>
    <t>563.083,15 EUR / 4.242.550,00 KN</t>
  </si>
  <si>
    <t>405.793,35 EUR / 3.057.450,00 KN</t>
  </si>
  <si>
    <t>Članak 2.</t>
  </si>
  <si>
    <t xml:space="preserve">                    U članku 2. Prihodi i rashodi, te primici i izdaci po ekonomskoj klasifikaciji utvrđeni u A. Računu prihoda i rashoda mijenjaju se kako slijedi:</t>
  </si>
  <si>
    <t>Razred</t>
  </si>
  <si>
    <t>Skupina</t>
  </si>
  <si>
    <t>Izvor</t>
  </si>
  <si>
    <t>Naziv prihoda</t>
  </si>
  <si>
    <t>Izvršenje za 2021.</t>
  </si>
  <si>
    <t>Plan za 2022.</t>
  </si>
  <si>
    <t>Proračun za 2023.</t>
  </si>
  <si>
    <t>Projekcija proračuna za 2024.</t>
  </si>
  <si>
    <t>Projekcija proračuna za 2025.</t>
  </si>
  <si>
    <t>Prihodi od poreza</t>
  </si>
  <si>
    <t>Opći prihodi i primici</t>
  </si>
  <si>
    <t>Pomoći iz inozemstva (darovnice) i unutar općeg proračuna</t>
  </si>
  <si>
    <t>Pomoći</t>
  </si>
  <si>
    <t>Prihodi od imovine</t>
  </si>
  <si>
    <t>Prihodi za posebne namjene</t>
  </si>
  <si>
    <t>Prihodi od administrativnih pristojbi i po posebnim propisima</t>
  </si>
  <si>
    <t>Kazne, upravne mjere i ostali prihodi</t>
  </si>
  <si>
    <t>Naziv rashoda</t>
  </si>
  <si>
    <t>Prihodi od prodaje neproizvedene dugotrajne imovine</t>
  </si>
  <si>
    <t>Prihodi od prodaje ili zamjene nefinancijske imovine</t>
  </si>
  <si>
    <t>Prihodi od prodaje proizvedene dugotrajne imovine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</si>
  <si>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</si>
  <si>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</si>
  <si>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</si>
  <si>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</si>
  <si>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</si>
  <si>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Naknade građanima i kućanstvima na temelju osoiguranja i druge naknade</t>
  </si>
  <si>
    <t>Ostali rashodi</t>
  </si>
  <si>
    <t>Rashodi za nabavu neproizvedene dugotrajne imovine</t>
  </si>
  <si>
    <t>Rashodi za nabavu proizvedene dugotrajne imovine</t>
  </si>
  <si>
    <t>Rashodi za dodatna ulaganja na nefinancijskoj imovini</t>
  </si>
  <si>
    <t>RASHODI PREMA FUNKCIJSKOJ KLASIFIKACIJI</t>
  </si>
  <si>
    <t>BROJČANA OZNAKA I NAZIV</t>
  </si>
  <si>
    <t>IZVRŠENJE 2021.GODINE €</t>
  </si>
  <si>
    <t>PLAN ZA 2022. GODINU</t>
  </si>
  <si>
    <t>PRORAČUN ZA 2023. GODINU</t>
  </si>
  <si>
    <t>PROJEKCIJA PRORAČUNA ZA 2024.GODINU</t>
  </si>
  <si>
    <t>PROJEKCIJA PRORAČUNA ZA 2025.GODINU</t>
  </si>
  <si>
    <t>UKUPNI RASHODI</t>
  </si>
  <si>
    <t>01 Opće javne usluge</t>
  </si>
  <si>
    <t>011 Izvršna i zakonodavna tijela, financijski i fiskalni poslovi</t>
  </si>
  <si>
    <t>013 Opće usluge</t>
  </si>
  <si>
    <t>022 Civilna obrana</t>
  </si>
  <si>
    <t>03 Javni red i sigurnost</t>
  </si>
  <si>
    <t>032 Usluge protupožarne zaštite</t>
  </si>
  <si>
    <t>04 Ekonomski poslovi</t>
  </si>
  <si>
    <t>042 Poljoprivreda</t>
  </si>
  <si>
    <t>043 Gorivo i energija</t>
  </si>
  <si>
    <t>045 Cestovni promet</t>
  </si>
  <si>
    <t>046 Komunikacije</t>
  </si>
  <si>
    <t>051 Gospodarenje otpadom</t>
  </si>
  <si>
    <t>06 Usluge unapređenja stanovanja i zajednice</t>
  </si>
  <si>
    <t>062 Razvoj zajednice</t>
  </si>
  <si>
    <t>063 Opskrba vodom</t>
  </si>
  <si>
    <t>064 Ulična rasvjeta</t>
  </si>
  <si>
    <t>066 Rashodi vezani uz stanovanje i komunalne pogodnosti</t>
  </si>
  <si>
    <t>08 Rekreacija, kultura i religija</t>
  </si>
  <si>
    <t>081 Službe rekreacije i sporta</t>
  </si>
  <si>
    <t>082 Služba kulture</t>
  </si>
  <si>
    <t>084 Religijske i druge službe</t>
  </si>
  <si>
    <t>09 Obrazovanje</t>
  </si>
  <si>
    <t>091 Predškolsko i osnovno obrazovanje</t>
  </si>
  <si>
    <t>092 Srednjoškolsko obrazovanje</t>
  </si>
  <si>
    <t>094 Visoka naobrazba</t>
  </si>
  <si>
    <t>10 Socijalna zaštita</t>
  </si>
  <si>
    <t>102 Starost</t>
  </si>
  <si>
    <t>106 Stanovanje</t>
  </si>
  <si>
    <t>109 Aktivnosti socijalne zaštite koji nisu drugdje svrstani</t>
  </si>
  <si>
    <t>II. POSEBNI DIO</t>
  </si>
  <si>
    <t>Članak 3.</t>
  </si>
  <si>
    <t>Podskupina</t>
  </si>
  <si>
    <t>Šifra programska Program/Projekt/Aktivnost</t>
  </si>
  <si>
    <t>VRSTA RASHODA I IZDATAKA</t>
  </si>
  <si>
    <t>PLAN 2022. GODINE</t>
  </si>
  <si>
    <t>PROJEKCIJA ZA 2024. GODINU</t>
  </si>
  <si>
    <t>PROJEKCIJA ZA 2025.GODINU</t>
  </si>
  <si>
    <t>UKUPNO RASHODI/ IZDACI</t>
  </si>
  <si>
    <t>RAZDJEL 001 OPĆINSKO VIJEĆE I OPĆINSKI NAČELNIK</t>
  </si>
  <si>
    <t>GLAVA 00101 OPĆINSKO VIJEĆE I OPĆINSKI NAČELNIK</t>
  </si>
  <si>
    <t>PROGRAM 1001 OPĆINSKO VIJEĆE I OPĆINSKI NAČELNIK</t>
  </si>
  <si>
    <t>A 1001 01</t>
  </si>
  <si>
    <t>Redovan rad predstavničkog i izvršnog tijela</t>
  </si>
  <si>
    <t>0111</t>
  </si>
  <si>
    <t>Funkcijska klasifikacija: 0111 Izvršna i zakonodavna tijela</t>
  </si>
  <si>
    <t>IZVOR FINANCIRANJA: 01  OPĆI PRIHODI I PRIMICI</t>
  </si>
  <si>
    <t>3</t>
  </si>
  <si>
    <t>32</t>
  </si>
  <si>
    <t>36</t>
  </si>
  <si>
    <t>37</t>
  </si>
  <si>
    <t>Naknade građanima i kućanstvima na temelju osiguranja i dr. naknade</t>
  </si>
  <si>
    <t>0421</t>
  </si>
  <si>
    <t>Funkcijska klasifikacija: 0421 Poljoprivreda</t>
  </si>
  <si>
    <t>IZVOR FINANCIRANJA: 04 PRIHODI ZA POSEBNE NAMJENE</t>
  </si>
  <si>
    <t>A 1001 02</t>
  </si>
  <si>
    <t>Rad političkih stranaka</t>
  </si>
  <si>
    <t>38</t>
  </si>
  <si>
    <t xml:space="preserve">Ostali rashodi </t>
  </si>
  <si>
    <t>A 1001 03</t>
  </si>
  <si>
    <t>Sponzorstva</t>
  </si>
  <si>
    <t>A 1001 04</t>
  </si>
  <si>
    <t>Razvoj stanovanja</t>
  </si>
  <si>
    <t>Funkcijska klasifikacija: 1060 Stanovanje</t>
  </si>
  <si>
    <t>Naknade građanima i kućanstvma na tem.osig. i dr.naknade</t>
  </si>
  <si>
    <t>A 1001 05</t>
  </si>
  <si>
    <t>Rad vijeća nacionalnih manjina</t>
  </si>
  <si>
    <t>A 1001 06</t>
  </si>
  <si>
    <t>Izbori</t>
  </si>
  <si>
    <t>A 1001 07</t>
  </si>
  <si>
    <t>Poticanje seoskog turizma</t>
  </si>
  <si>
    <t>0620</t>
  </si>
  <si>
    <t>Funkcijska klasifikacija: 0620 Razvoj zajednice</t>
  </si>
  <si>
    <t xml:space="preserve">PROGRAM 1002 KAPITALNA ULAGANJA </t>
  </si>
  <si>
    <t>K 1002 01</t>
  </si>
  <si>
    <t>Postrojenja i oprema</t>
  </si>
  <si>
    <t>IZVOR FINANCIRANJA: 01 OPĆI PRIHODI</t>
  </si>
  <si>
    <t>4</t>
  </si>
  <si>
    <t>42</t>
  </si>
  <si>
    <t>K 1002 02</t>
  </si>
  <si>
    <t>Rekonstrukcija i adaptacija Galerije Hlebine</t>
  </si>
  <si>
    <t>IZVOR FINANCIRANJA: 01 OPĆI PRIHODI I PRIMICI</t>
  </si>
  <si>
    <t>IZVOR FINANCIRANJA: 05 POMOĆI</t>
  </si>
  <si>
    <t>45</t>
  </si>
  <si>
    <t>K 1002 03</t>
  </si>
  <si>
    <t>Izgradnja turističke infrastrukture</t>
  </si>
  <si>
    <t>K 1002 04</t>
  </si>
  <si>
    <t>Ulaganje u građevinske objekte</t>
  </si>
  <si>
    <t>0660</t>
  </si>
  <si>
    <t>Funkcijska klasifikacija: 0660 Rashodi vezani uz stanovanje i komunalne pogodnosti koji nisu drugdje svrstani</t>
  </si>
  <si>
    <t>41</t>
  </si>
  <si>
    <t>K 1002 05</t>
  </si>
  <si>
    <t>Otkup nekretnina</t>
  </si>
  <si>
    <t>K 1002 06</t>
  </si>
  <si>
    <t>Rekonstrukcija ulaza na groblje</t>
  </si>
  <si>
    <t>K 1002 07</t>
  </si>
  <si>
    <t>Rekonstrukcija pješačkog ulaza u Galeriju Hlebine</t>
  </si>
  <si>
    <t>RAZDJEL 002 JEDINSTVENI UPRAVNI ODJEL</t>
  </si>
  <si>
    <t>GLAVA 00201 JEDINSTVENI UPRAVNI ODJEL</t>
  </si>
  <si>
    <t>PROGRAM  1003 FINANCIRANJE OSNOVNIH AKTIVNOSTI</t>
  </si>
  <si>
    <t>A 1003 01</t>
  </si>
  <si>
    <t>Redovna djelatnost</t>
  </si>
  <si>
    <t>0131</t>
  </si>
  <si>
    <t>Funkcijska klasifikacija: 0131 Opće usluge vezane za službenike</t>
  </si>
  <si>
    <t xml:space="preserve">IZVOR FINANCIRANJA: 05  POMOĆI </t>
  </si>
  <si>
    <t>31</t>
  </si>
  <si>
    <t>0432</t>
  </si>
  <si>
    <t>Funkcijska klasifikacija: 0432 Nafta i prirodni plin</t>
  </si>
  <si>
    <t>0435</t>
  </si>
  <si>
    <t>Funkcijska klasifikacija: 0435 Električna energija</t>
  </si>
  <si>
    <t>Funkcijska klasifikacija: 0436 Ostale vrste energije</t>
  </si>
  <si>
    <t>0460</t>
  </si>
  <si>
    <t>Funkcijska klasifikacija: 0460 Komunikacija</t>
  </si>
  <si>
    <t>IZVOR FINANCIRANJA: 05  POMOĆI</t>
  </si>
  <si>
    <t>0630</t>
  </si>
  <si>
    <t>Funkcijska klasifikacija: 0630 Opskrba vodom</t>
  </si>
  <si>
    <t>0112</t>
  </si>
  <si>
    <t>Funkcijska klasifikacija: 0112 Financijski i fiskalni poslovi</t>
  </si>
  <si>
    <t>34</t>
  </si>
  <si>
    <t>RAZDJEL 003 DRUŠVENE, SOCIJALNE I DRUGE DJELATNOSTI</t>
  </si>
  <si>
    <t>GLAVA 00301 ODGOJ I OBRAZOVANJE</t>
  </si>
  <si>
    <t>PROGRAM 1004 PREDŠKOLSKI ODGOJ</t>
  </si>
  <si>
    <t>A 1004 01</t>
  </si>
  <si>
    <t>Predškolski odgoj</t>
  </si>
  <si>
    <t>0911</t>
  </si>
  <si>
    <t>Funkcijska klasifikacija: 0911 Predškolsko obrazovanje</t>
  </si>
  <si>
    <t>Naknade građanima i kućanstvima na temelju osiguranja i druge naknade</t>
  </si>
  <si>
    <t>K 1004 01</t>
  </si>
  <si>
    <t>Izgradnja jaslica</t>
  </si>
  <si>
    <t>PROGRAM 1005 OBRAZOVANJE</t>
  </si>
  <si>
    <t>A 1005 01</t>
  </si>
  <si>
    <t>Osnovno obrazovanje</t>
  </si>
  <si>
    <t>0912</t>
  </si>
  <si>
    <t>Funkcijska klasifikacija: 0912 Osnovno obrazovanje</t>
  </si>
  <si>
    <t>K 1005 02</t>
  </si>
  <si>
    <t>Kapitalna ulaganja u PŠ Hlebine</t>
  </si>
  <si>
    <t>A 1005 03</t>
  </si>
  <si>
    <t>Srednjoškolsko obrazovanje</t>
  </si>
  <si>
    <t>0921</t>
  </si>
  <si>
    <t>Funkcijska klasifikacija: 0921 Srednjoškolsko obrazovanje</t>
  </si>
  <si>
    <t>A 1005 04</t>
  </si>
  <si>
    <t>Visokoškolsko obrazovanje</t>
  </si>
  <si>
    <t>0941</t>
  </si>
  <si>
    <t>Funkcijska klasifikacija: 0941 Visokoškolsko obrazovanje</t>
  </si>
  <si>
    <t>GLAVA 00302 SOCIJALNA SKRB</t>
  </si>
  <si>
    <t>PROGRAM 1006 SOCIJALNA SKRB</t>
  </si>
  <si>
    <t xml:space="preserve"> A 1006 01</t>
  </si>
  <si>
    <t>Naknade za potpore građanima, kućanstvima i udrugama</t>
  </si>
  <si>
    <t>1090</t>
  </si>
  <si>
    <t>Funkcijska klasifikacija: 1090 Aktivnosti socijane zaštite koje nisu drugdje svrstane</t>
  </si>
  <si>
    <t>A 1006 02</t>
  </si>
  <si>
    <t>Tekući projekt:  Zaposli pa pomozi - 1. faza</t>
  </si>
  <si>
    <t>1020</t>
  </si>
  <si>
    <t>Funkcijska klasifikacija: 1020 Starost</t>
  </si>
  <si>
    <t>Tekući projekt:  Zaposli pa pomozi - 2. faza</t>
  </si>
  <si>
    <t>Tekući projekt:  Zaposli pa pomozi - 3. faza</t>
  </si>
  <si>
    <t>A 1006 03</t>
  </si>
  <si>
    <t>Tekući projekt: Razvojna udruga Ludbreg</t>
  </si>
  <si>
    <t>GLAVA  00303 ZAŠTITA I SIGURNOST</t>
  </si>
  <si>
    <t>PROGRAM 1007 ORGANIZIRANJE I PROVOĐENJE ZAŠTITE I SPAŠAVANJA</t>
  </si>
  <si>
    <t>A 1007 01</t>
  </si>
  <si>
    <t>Zaštita i spašavanje</t>
  </si>
  <si>
    <t>0220</t>
  </si>
  <si>
    <t>Funkcijska klasifikacija: 0220 Civilna obrana</t>
  </si>
  <si>
    <t>A 1007 02</t>
  </si>
  <si>
    <t>Zaštita od požara</t>
  </si>
  <si>
    <t>0320</t>
  </si>
  <si>
    <t>Funkcijska klasifikacija: 0320 Usluge protupožarne zaštite</t>
  </si>
  <si>
    <t>GLAVA 00304 OSTALE DRUŠTVENE DJELATNOSTI</t>
  </si>
  <si>
    <t>PROGRAM 1008 OSTALE DRUŠTVENE DJELATNOSTI</t>
  </si>
  <si>
    <t>A 1008 01</t>
  </si>
  <si>
    <t>Kultura</t>
  </si>
  <si>
    <t>0820</t>
  </si>
  <si>
    <t>Funkcijska klasifikacija: 0820 Služba kulture</t>
  </si>
  <si>
    <t>A 1008 02</t>
  </si>
  <si>
    <t>Sport i rekreacija</t>
  </si>
  <si>
    <t>0810</t>
  </si>
  <si>
    <t>Funkcijska klasifikacija: 0810 Službe rekreacije i sporta</t>
  </si>
  <si>
    <t>A 1008 03</t>
  </si>
  <si>
    <t>Ostale udruge, zajednice i društva</t>
  </si>
  <si>
    <t>0840</t>
  </si>
  <si>
    <t>Funkcijska klasifikacija: 0840 Religijske i druge službe zajednice</t>
  </si>
  <si>
    <t>RAZDJEL 004 KOMUNALNO GOSPODARSTVO</t>
  </si>
  <si>
    <t>GLAVA 00401 KOMUNALNO GOSPODARSTVO</t>
  </si>
  <si>
    <t>PROGRAM 1009 ODRŽAVANJE KOMUNALNE INFRASTRUKTURE</t>
  </si>
  <si>
    <t>A 1009 01</t>
  </si>
  <si>
    <t>Održavanje i potrošnja  javne rasvjete</t>
  </si>
  <si>
    <t>0640</t>
  </si>
  <si>
    <t>Funkcijska klasifikacija: 0640 Ulična rasvjeta</t>
  </si>
  <si>
    <t>A 1009 02</t>
  </si>
  <si>
    <t>Nerazvrstane ceste, poljski putovi i vodotoci</t>
  </si>
  <si>
    <t>0451</t>
  </si>
  <si>
    <t>Funkcijska klasifikacija: 0451 Cestovni promet</t>
  </si>
  <si>
    <t>A 1009 03</t>
  </si>
  <si>
    <t>Održavanje groblja i javnih površina</t>
  </si>
  <si>
    <t>Funkcijska klasifikacija: 0660 Rashodi vezani za stanovanje i komunalnu pogodnosti koji nisu drugdje svrstani</t>
  </si>
  <si>
    <t>A 1009 04</t>
  </si>
  <si>
    <t>Gospodarenje otpadom</t>
  </si>
  <si>
    <t>0510</t>
  </si>
  <si>
    <t>Funkcijska klasifikacija: 0510 Gospodarenje otpadom</t>
  </si>
  <si>
    <t>K 1009 01</t>
  </si>
  <si>
    <t>PROGRAM 1010 OSTALE KOMUNALNE DJELATNOSTI</t>
  </si>
  <si>
    <t xml:space="preserve">A 1010 01 </t>
  </si>
  <si>
    <t>Javni radovi</t>
  </si>
  <si>
    <t>Funkcijska klasifikacija: 0660 Rashodi vezani za stanovanje i komunalne pogodnosi koji nisu drugdje svrstani</t>
  </si>
  <si>
    <t>A 1010 02</t>
  </si>
  <si>
    <t>Zdravstvene, veterinarske i laboratorijske usluge</t>
  </si>
  <si>
    <t>Funkcijska klasifikacija: 0660 Rashodi vezani za stanovanje i komunalne pogodnosti koji nisu drugdje svrstani</t>
  </si>
  <si>
    <t>A 1010 03</t>
  </si>
  <si>
    <t>Ostali komunalni poslovi koji nisu drugdje svrstani</t>
  </si>
  <si>
    <t>PROGRAM 1011 GRAĐENJA KOMUNALNE INFRASTRUKTURE</t>
  </si>
  <si>
    <t>K 1011 01</t>
  </si>
  <si>
    <t>Rekonstrukcija javne rasvjete – LED</t>
  </si>
  <si>
    <t>K 1011 02</t>
  </si>
  <si>
    <t>Rekonstrukcija ograde na groblju</t>
  </si>
  <si>
    <t xml:space="preserve">IZVOR FINANCIRANJA: 04 PRIHODI ZA POSEBNE NAMJENE </t>
  </si>
  <si>
    <t xml:space="preserve">IZVOR FINANCIRANJA: 01 OPĆI PRIHODI I PRIMICI </t>
  </si>
  <si>
    <t>Rekonstrukcija ograde Dječjeg vrtića</t>
  </si>
  <si>
    <t>K 1011 03</t>
  </si>
  <si>
    <t>Izgradnja staza ispred Galerije Hlebine</t>
  </si>
  <si>
    <t>K 1011 04</t>
  </si>
  <si>
    <t>Izgradnja pješačkih staza</t>
  </si>
  <si>
    <t>PROGRAM 1012 RAZVOJ SUSTAVA VODOVODA I ODVODNJE</t>
  </si>
  <si>
    <t>K 1012 01</t>
  </si>
  <si>
    <t>Sustav kanalizacije</t>
  </si>
  <si>
    <t>K 1012 02</t>
  </si>
  <si>
    <t>Sustav vodoopskrbe</t>
  </si>
  <si>
    <t>PROGRAM 1013 CESTOVNI PROMET</t>
  </si>
  <si>
    <t>K 1013 01</t>
  </si>
  <si>
    <t>Kapitalna pomoć ŽUC-u</t>
  </si>
  <si>
    <t>Članak 4.</t>
  </si>
  <si>
    <t>PREDSJEDNIK</t>
  </si>
  <si>
    <t>"- 157.820,34 EUR /   -1.189.097,38 KN</t>
  </si>
  <si>
    <t>1.634.083,22 EUR / 12.312.000,00 KN</t>
  </si>
  <si>
    <t>1.634.083,22  EUR / 12.312.000,00 KN</t>
  </si>
  <si>
    <t>1.186.409,18 EUR / 8.939.000,00 KN</t>
  </si>
  <si>
    <t>587.032,98 EUR / 4.423.000,00 KN</t>
  </si>
  <si>
    <t>1.773.442,17 EUR / 13.362.000,00 KN</t>
  </si>
  <si>
    <t>1.355.099,87 EUR / 10.210.000,00 KN</t>
  </si>
  <si>
    <t>523.591,48 EUR / 3.945.000,00 KN</t>
  </si>
  <si>
    <t>964.231,20 EUR / 7.265.000,00 KN</t>
  </si>
  <si>
    <t>1.487.822,68 EUR / 11.210.000,00 KN</t>
  </si>
  <si>
    <t>503.683,06 EUR / 3.795.000,00 KN</t>
  </si>
  <si>
    <t>495.056,08 EUR / 3.730.000,00 KN</t>
  </si>
  <si>
    <t>8.626,98 EUR / 65.000,00 KN</t>
  </si>
  <si>
    <t>13.679,59 EUR / 103.068,89 KN</t>
  </si>
  <si>
    <t>157.820,34 EUR / 1.189.097,38 KN</t>
  </si>
  <si>
    <t>B) RAČUN FINANCIRANJA</t>
  </si>
  <si>
    <t>Naziv</t>
  </si>
  <si>
    <t>Primici od financijske imovine i zaduživanja</t>
  </si>
  <si>
    <t>Primici od zaduživanja</t>
  </si>
  <si>
    <t>Izdaci za financijsku imov. i otp. zajmova</t>
  </si>
  <si>
    <t>Izdaci za dionice i udjele uglavnici</t>
  </si>
  <si>
    <t>Izdaci za otplatu glav.</t>
  </si>
  <si>
    <t>Članak 5.</t>
  </si>
  <si>
    <t xml:space="preserve">   III. ZAVRŠNA ODREDBA</t>
  </si>
  <si>
    <t>Članak 6.</t>
  </si>
  <si>
    <t xml:space="preserve">     Ovaj Proračun objavit će se u "Službenom glasniku Koprivničko-križevaćke županije", a stupa na snagu 1. siječnja 2023. godine.</t>
  </si>
  <si>
    <t>"-139.358,95 EUR / -1.050.000,00 KN</t>
  </si>
  <si>
    <t>"-132.722,81 EUR / -1.000.000,00 KN</t>
  </si>
  <si>
    <t>"-139.358,95 EUR /- 1.050.000,00 KN</t>
  </si>
  <si>
    <t>"-132.722,81 EUR/ -1.000.000,00 KN</t>
  </si>
  <si>
    <t>PRIHODI POSLOVANJA</t>
  </si>
  <si>
    <t xml:space="preserve">             Rashodi poslovanja i rashodi za nabavu nefinancijske imovine iskazani u Proračunu i projekcijama za 2024. i 2025. godinu, raspoređuju se po korisnicima i programima u Posebnim dijelu Proračuna kako slijedi:</t>
  </si>
  <si>
    <t xml:space="preserve">                 Na temelju članka 42. Zakona o proračunu ("Narodne novine" broj 144/21) i članka 31. Statuta Općine Hlebine ("Službeni glasnik
 Koprivničko-križevačke županije" broj 10/09, 5/13, 3/18, 6/20. i 3/21), Općinsko vijeće Općine Hlebine na 14. sjednici održanoj
19. prosinca 2022. donijelo je</t>
  </si>
  <si>
    <t>KLASA: 400-01/22-01/04</t>
  </si>
  <si>
    <t>URBROJ: 2137-7-22-1</t>
  </si>
  <si>
    <t>Hlebine, 19. prosinca 2022.</t>
  </si>
  <si>
    <t xml:space="preserve">                                 Rashodi prema funkcijskoj klasifikaciji utvrđuju se u Proračunu za 2023. i projekcijama za 2024. i 2025. godinu kako slijedi:</t>
  </si>
  <si>
    <t xml:space="preserve">   Primici i izdaci po ekonomskoj klasifikaciji utvrđuju se u Računu financiranja u Proračunu za 2023. i projekcijama za 2024. i 2025. godinu kako slijedi:</t>
  </si>
  <si>
    <t>02 Obrana</t>
  </si>
  <si>
    <t>05 Zaštita okoliša</t>
  </si>
  <si>
    <t>K 1011 05</t>
  </si>
  <si>
    <t>Andjelko Belec,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</si>
</sst>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A]General"/>
    <numFmt numFmtId="165" formatCode="[$]@"/>
    <numFmt numFmtId="166" formatCode="[$-41A]#,##0"/>
    <numFmt numFmtId="167" formatCode="[$-41A]#,##0.00"/>
  </numFmts>
  <fonts count="6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 Light"/>
      <family val="1"/>
      <charset val="238"/>
      <scheme val="major"/>
    </font>
    <font>
      <sz val="12"/>
      <color indexed="8"/>
      <name val="Calibri Light"/>
      <family val="1"/>
      <charset val="238"/>
      <scheme val="major"/>
    </font>
    <font>
      <b/>
      <sz val="12"/>
      <color indexed="8"/>
      <name val="Calibri Light"/>
      <family val="1"/>
      <charset val="238"/>
      <scheme val="major"/>
    </font>
    <font>
      <sz val="11"/>
      <color indexed="8"/>
      <name val="Arial1"/>
      <charset val="238"/>
    </font>
    <font>
      <b/>
      <sz val="11"/>
      <color indexed="8"/>
      <name val="Calibri Light"/>
      <family val="1"/>
      <charset val="238"/>
      <scheme val="major"/>
    </font>
    <font>
      <sz val="13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5"/>
      <color indexed="8"/>
      <name val="Cambria"/>
      <family val="1"/>
      <charset val="238"/>
    </font>
    <font>
      <b/>
      <sz val="16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13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color indexed="8"/>
      <name val="Arial1"/>
      <charset val="238"/>
    </font>
    <font>
      <sz val="11"/>
      <color theme="1"/>
      <name val="Calibri Light"/>
      <family val="1"/>
      <charset val="238"/>
      <scheme val="maj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sz val="12"/>
      <name val="Calibri Light"/>
      <family val="1"/>
      <charset val="238"/>
      <scheme val="major"/>
    </font>
    <font>
      <sz val="12"/>
      <name val="Calibri Light"/>
      <family val="1"/>
      <charset val="238"/>
      <scheme val="major"/>
    </font>
    <font>
      <b/>
      <sz val="9"/>
      <color indexed="8"/>
      <name val="Calibri Light"/>
      <family val="1"/>
      <charset val="238"/>
      <scheme val="major"/>
    </font>
    <font>
      <sz val="9"/>
      <color indexed="8"/>
      <name val="Calibri Light"/>
      <family val="1"/>
      <charset val="238"/>
      <scheme val="major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12"/>
      <color theme="1"/>
      <name val="Calibri Light"/>
      <family val="1"/>
      <charset val="238"/>
      <scheme val="major"/>
    </font>
    <font>
      <sz val="12"/>
      <color theme="1"/>
      <name val="Calibri Light"/>
      <family val="1"/>
      <charset val="238"/>
      <scheme val="major"/>
    </font>
    <font>
      <b/>
      <sz val="12"/>
      <color rgb="FF7030A0"/>
      <name val="Calibri Light"/>
      <family val="1"/>
      <charset val="238"/>
      <scheme val="major"/>
    </font>
    <font>
      <b/>
      <sz val="12"/>
      <color rgb="FFFF0000"/>
      <name val="Calibri Light"/>
      <family val="1"/>
      <charset val="238"/>
      <scheme val="major"/>
    </font>
    <font>
      <b/>
      <sz val="12"/>
      <color rgb="FFC00000"/>
      <name val="Calibri Light"/>
      <family val="1"/>
      <charset val="238"/>
      <scheme val="major"/>
    </font>
    <font>
      <b/>
      <sz val="12"/>
      <color theme="5"/>
      <name val="Calibri Light"/>
      <family val="1"/>
      <charset val="238"/>
      <scheme val="major"/>
    </font>
    <font>
      <sz val="11"/>
      <color theme="5"/>
      <name val="Calibri Light"/>
      <family val="1"/>
      <charset val="238"/>
      <scheme val="major"/>
    </font>
    <font>
      <b/>
      <sz val="9"/>
      <color indexed="10"/>
      <name val="Calibri Light"/>
      <family val="1"/>
      <charset val="238"/>
      <scheme val="major"/>
    </font>
    <font>
      <sz val="11"/>
      <color rgb="FFC00000"/>
      <name val="Calibri Light"/>
      <family val="1"/>
      <charset val="238"/>
      <scheme val="major"/>
    </font>
    <font>
      <sz val="11"/>
      <color rgb="FF7030A0"/>
      <name val="Calibri Light"/>
      <family val="1"/>
      <charset val="238"/>
      <scheme val="major"/>
    </font>
    <font>
      <b/>
      <sz val="11"/>
      <color rgb="FF7030A0"/>
      <name val="Calibri Light"/>
      <family val="1"/>
      <charset val="238"/>
      <scheme val="major"/>
    </font>
    <font>
      <sz val="11"/>
      <color rgb="FFFF0000"/>
      <name val="Calibri Light"/>
      <family val="1"/>
      <charset val="238"/>
      <scheme val="major"/>
    </font>
    <font>
      <b/>
      <sz val="12"/>
      <color rgb="FF7030A0"/>
      <name val="Cambria"/>
      <family val="1"/>
      <charset val="238"/>
    </font>
    <font>
      <b/>
      <sz val="12"/>
      <color theme="6" tint="-0.249977111117893"/>
      <name val="Calibri Light"/>
      <family val="1"/>
      <charset val="238"/>
      <scheme val="major"/>
    </font>
    <font>
      <sz val="12"/>
      <color rgb="FF7030A0"/>
      <name val="Cambria"/>
      <family val="1"/>
      <charset val="238"/>
    </font>
    <font>
      <sz val="12"/>
      <color rgb="FFAA1AAD"/>
      <name val="Calibri Light"/>
      <family val="1"/>
      <charset val="238"/>
      <scheme val="major"/>
    </font>
    <font>
      <b/>
      <sz val="12"/>
      <color rgb="FFAA1AAD"/>
      <name val="Calibri Light"/>
      <family val="1"/>
      <charset val="238"/>
      <scheme val="major"/>
    </font>
    <font>
      <sz val="10"/>
      <color indexed="8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2"/>
      <color indexed="60"/>
      <name val="Cambria"/>
      <family val="1"/>
      <charset val="238"/>
    </font>
    <font>
      <b/>
      <sz val="12"/>
      <color rgb="FFFF0000"/>
      <name val="Cambria"/>
      <family val="1"/>
      <charset val="238"/>
    </font>
    <font>
      <sz val="12"/>
      <color rgb="FFFF0000"/>
      <name val="Cambria"/>
      <family val="1"/>
      <charset val="238"/>
    </font>
    <font>
      <b/>
      <sz val="12"/>
      <color theme="5"/>
      <name val="Cambria"/>
      <family val="1"/>
      <charset val="238"/>
    </font>
    <font>
      <sz val="12"/>
      <color theme="5"/>
      <name val="Cambria"/>
      <family val="1"/>
      <charset val="238"/>
    </font>
    <font>
      <b/>
      <sz val="12"/>
      <color rgb="FFC00000"/>
      <name val="Cambria"/>
      <family val="1"/>
      <charset val="238"/>
    </font>
    <font>
      <sz val="12"/>
      <color rgb="FFC00000"/>
      <name val="Cambria"/>
      <family val="1"/>
      <charset val="238"/>
    </font>
    <font>
      <b/>
      <sz val="12"/>
      <color theme="6" tint="-0.249977111117893"/>
      <name val="Cambria"/>
      <family val="1"/>
      <charset val="238"/>
    </font>
    <font>
      <sz val="12"/>
      <color theme="6" tint="-0.249977111117893"/>
      <name val="Cambria"/>
      <family val="1"/>
      <charset val="238"/>
    </font>
    <font>
      <b/>
      <sz val="12"/>
      <color rgb="FFAA1AAD"/>
      <name val="Cambria"/>
      <family val="1"/>
      <charset val="238"/>
    </font>
    <font>
      <sz val="12"/>
      <color rgb="FFAA1AAD"/>
      <name val="Cambria"/>
      <family val="1"/>
      <charset val="238"/>
    </font>
    <font>
      <b/>
      <sz val="12"/>
      <color theme="7" tint="-0.249977111117893"/>
      <name val="Cambria"/>
      <family val="1"/>
      <charset val="238"/>
    </font>
    <font>
      <sz val="12"/>
      <color theme="7" tint="-0.249977111117893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23"/>
      </patternFill>
    </fill>
    <fill>
      <patternFill patternType="solid">
        <fgColor rgb="FFFFFF66"/>
        <bgColor indexed="26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5" tint="0.39997558519241921"/>
        <bgColor indexed="45"/>
      </patternFill>
    </fill>
    <fill>
      <patternFill patternType="solid">
        <fgColor theme="4" tint="0.59999389629810485"/>
        <bgColor indexed="2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1"/>
      </patternFill>
    </fill>
    <fill>
      <patternFill patternType="solid">
        <fgColor rgb="FFFF0000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26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164" fontId="2" fillId="0" borderId="0" applyBorder="0" applyProtection="0"/>
    <xf numFmtId="0" fontId="1" fillId="0" borderId="0"/>
    <xf numFmtId="0" fontId="6" fillId="0" borderId="0"/>
  </cellStyleXfs>
  <cellXfs count="575">
    <xf numFmtId="0" fontId="0" fillId="0" borderId="0" xfId="0"/>
    <xf numFmtId="164" fontId="3" fillId="0" borderId="0" xfId="1" applyFont="1" applyBorder="1" applyAlignment="1" applyProtection="1">
      <alignment vertical="center"/>
    </xf>
    <xf numFmtId="164" fontId="4" fillId="0" borderId="0" xfId="1" applyFont="1" applyBorder="1" applyAlignment="1" applyProtection="1">
      <alignment vertical="center"/>
    </xf>
    <xf numFmtId="164" fontId="5" fillId="0" borderId="0" xfId="1" applyFont="1" applyBorder="1" applyAlignment="1" applyProtection="1">
      <alignment horizontal="center" vertical="center"/>
    </xf>
    <xf numFmtId="0" fontId="3" fillId="0" borderId="0" xfId="3" applyFont="1" applyAlignment="1">
      <alignment vertical="center"/>
    </xf>
    <xf numFmtId="164" fontId="7" fillId="0" borderId="0" xfId="1" applyFont="1" applyBorder="1" applyAlignment="1" applyProtection="1">
      <alignment horizontal="center" vertical="center"/>
    </xf>
    <xf numFmtId="164" fontId="7" fillId="0" borderId="0" xfId="1" applyFont="1" applyBorder="1" applyAlignment="1" applyProtection="1">
      <alignment vertical="center"/>
    </xf>
    <xf numFmtId="167" fontId="3" fillId="0" borderId="0" xfId="1" applyNumberFormat="1" applyFont="1" applyBorder="1" applyAlignment="1" applyProtection="1">
      <alignment vertical="center"/>
    </xf>
    <xf numFmtId="4" fontId="3" fillId="0" borderId="0" xfId="1" applyNumberFormat="1" applyFont="1" applyBorder="1" applyAlignment="1" applyProtection="1">
      <alignment vertical="center"/>
    </xf>
    <xf numFmtId="164" fontId="9" fillId="0" borderId="0" xfId="1" applyFont="1" applyBorder="1" applyAlignment="1" applyProtection="1">
      <alignment vertical="center" wrapText="1"/>
    </xf>
    <xf numFmtId="164" fontId="10" fillId="0" borderId="0" xfId="1" applyFont="1" applyBorder="1" applyAlignment="1" applyProtection="1">
      <alignment vertical="center"/>
    </xf>
    <xf numFmtId="164" fontId="9" fillId="0" borderId="0" xfId="1" applyFont="1" applyBorder="1" applyAlignment="1" applyProtection="1">
      <alignment vertical="center"/>
    </xf>
    <xf numFmtId="164" fontId="11" fillId="0" borderId="0" xfId="1" applyFont="1" applyBorder="1" applyAlignment="1" applyProtection="1">
      <alignment horizontal="center" vertical="center"/>
    </xf>
    <xf numFmtId="164" fontId="12" fillId="0" borderId="0" xfId="1" applyFont="1" applyBorder="1" applyAlignment="1" applyProtection="1">
      <alignment horizontal="center" vertical="center"/>
    </xf>
    <xf numFmtId="164" fontId="12" fillId="0" borderId="0" xfId="1" applyFont="1" applyBorder="1" applyAlignment="1" applyProtection="1">
      <alignment vertical="center"/>
    </xf>
    <xf numFmtId="164" fontId="13" fillId="0" borderId="0" xfId="1" applyFont="1" applyBorder="1" applyAlignment="1" applyProtection="1">
      <alignment vertical="center"/>
    </xf>
    <xf numFmtId="164" fontId="13" fillId="0" borderId="0" xfId="1" applyFont="1" applyBorder="1" applyAlignment="1" applyProtection="1">
      <alignment horizontal="center" vertical="center"/>
    </xf>
    <xf numFmtId="0" fontId="14" fillId="0" borderId="0" xfId="2" applyFont="1"/>
    <xf numFmtId="0" fontId="15" fillId="2" borderId="0" xfId="3" applyFont="1" applyFill="1" applyAlignment="1">
      <alignment horizontal="left"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164" fontId="16" fillId="0" borderId="0" xfId="1" applyFont="1" applyBorder="1" applyAlignment="1" applyProtection="1">
      <alignment horizontal="center" vertical="center"/>
    </xf>
    <xf numFmtId="165" fontId="16" fillId="0" borderId="0" xfId="1" applyNumberFormat="1" applyFont="1" applyBorder="1" applyAlignment="1" applyProtection="1">
      <alignment horizontal="center" vertical="center"/>
    </xf>
    <xf numFmtId="164" fontId="16" fillId="3" borderId="1" xfId="1" applyFont="1" applyFill="1" applyBorder="1" applyAlignment="1" applyProtection="1">
      <alignment vertical="center"/>
    </xf>
    <xf numFmtId="164" fontId="16" fillId="0" borderId="0" xfId="1" applyFont="1" applyBorder="1" applyAlignment="1" applyProtection="1">
      <alignment vertical="center"/>
    </xf>
    <xf numFmtId="164" fontId="10" fillId="0" borderId="1" xfId="1" applyFont="1" applyBorder="1" applyAlignment="1" applyProtection="1">
      <alignment vertical="center"/>
    </xf>
    <xf numFmtId="4" fontId="10" fillId="0" borderId="1" xfId="1" applyNumberFormat="1" applyFont="1" applyBorder="1" applyAlignment="1" applyProtection="1">
      <alignment vertical="center"/>
    </xf>
    <xf numFmtId="166" fontId="10" fillId="0" borderId="0" xfId="1" applyNumberFormat="1" applyFont="1" applyBorder="1" applyAlignment="1" applyProtection="1">
      <alignment vertical="center"/>
    </xf>
    <xf numFmtId="164" fontId="16" fillId="4" borderId="1" xfId="1" applyFont="1" applyFill="1" applyBorder="1" applyAlignment="1" applyProtection="1">
      <alignment vertical="center"/>
    </xf>
    <xf numFmtId="166" fontId="16" fillId="0" borderId="0" xfId="1" applyNumberFormat="1" applyFont="1" applyBorder="1" applyAlignment="1" applyProtection="1">
      <alignment vertical="center"/>
    </xf>
    <xf numFmtId="164" fontId="10" fillId="4" borderId="5" xfId="1" applyFont="1" applyFill="1" applyBorder="1" applyAlignment="1" applyProtection="1">
      <alignment vertical="center"/>
    </xf>
    <xf numFmtId="167" fontId="10" fillId="0" borderId="0" xfId="1" applyNumberFormat="1" applyFont="1" applyBorder="1" applyAlignment="1" applyProtection="1">
      <alignment vertical="center"/>
    </xf>
    <xf numFmtId="4" fontId="10" fillId="0" borderId="0" xfId="1" applyNumberFormat="1" applyFont="1" applyBorder="1" applyAlignment="1" applyProtection="1">
      <alignment vertical="center"/>
    </xf>
    <xf numFmtId="164" fontId="10" fillId="0" borderId="6" xfId="1" applyFont="1" applyBorder="1" applyAlignment="1" applyProtection="1">
      <alignment vertical="center"/>
    </xf>
    <xf numFmtId="4" fontId="10" fillId="0" borderId="6" xfId="1" applyNumberFormat="1" applyFont="1" applyBorder="1" applyAlignment="1" applyProtection="1">
      <alignment vertical="center"/>
    </xf>
    <xf numFmtId="167" fontId="10" fillId="0" borderId="6" xfId="1" applyNumberFormat="1" applyFont="1" applyBorder="1" applyAlignment="1" applyProtection="1">
      <alignment vertical="center"/>
    </xf>
    <xf numFmtId="164" fontId="16" fillId="3" borderId="7" xfId="1" applyFont="1" applyFill="1" applyBorder="1" applyAlignment="1" applyProtection="1">
      <alignment vertical="center"/>
    </xf>
    <xf numFmtId="4" fontId="16" fillId="3" borderId="7" xfId="1" applyNumberFormat="1" applyFont="1" applyFill="1" applyBorder="1" applyAlignment="1" applyProtection="1">
      <alignment horizontal="center" vertical="center" wrapText="1"/>
    </xf>
    <xf numFmtId="167" fontId="16" fillId="3" borderId="7" xfId="1" applyNumberFormat="1" applyFont="1" applyFill="1" applyBorder="1" applyAlignment="1" applyProtection="1">
      <alignment horizontal="center" vertical="center" wrapText="1"/>
    </xf>
    <xf numFmtId="167" fontId="16" fillId="3" borderId="8" xfId="1" applyNumberFormat="1" applyFont="1" applyFill="1" applyBorder="1" applyAlignment="1" applyProtection="1">
      <alignment horizontal="center" vertical="center" wrapText="1"/>
    </xf>
    <xf numFmtId="167" fontId="16" fillId="3" borderId="9" xfId="1" applyNumberFormat="1" applyFont="1" applyFill="1" applyBorder="1" applyAlignment="1" applyProtection="1">
      <alignment horizontal="center" vertical="center" wrapText="1"/>
    </xf>
    <xf numFmtId="164" fontId="10" fillId="5" borderId="1" xfId="1" applyFont="1" applyFill="1" applyBorder="1" applyAlignment="1" applyProtection="1">
      <alignment vertical="center"/>
    </xf>
    <xf numFmtId="164" fontId="10" fillId="5" borderId="1" xfId="1" applyFont="1" applyFill="1" applyBorder="1" applyAlignment="1" applyProtection="1">
      <alignment vertical="center" wrapText="1"/>
    </xf>
    <xf numFmtId="49" fontId="10" fillId="5" borderId="0" xfId="1" applyNumberFormat="1" applyFont="1" applyFill="1" applyBorder="1" applyAlignment="1" applyProtection="1">
      <alignment vertical="center"/>
    </xf>
    <xf numFmtId="164" fontId="10" fillId="5" borderId="0" xfId="1" applyFont="1" applyFill="1" applyBorder="1" applyAlignment="1" applyProtection="1">
      <alignment vertical="center"/>
    </xf>
    <xf numFmtId="4" fontId="10" fillId="5" borderId="0" xfId="1" applyNumberFormat="1" applyFont="1" applyFill="1" applyBorder="1" applyAlignment="1" applyProtection="1">
      <alignment vertical="center"/>
    </xf>
    <xf numFmtId="164" fontId="10" fillId="5" borderId="6" xfId="1" applyFont="1" applyFill="1" applyBorder="1" applyAlignment="1" applyProtection="1">
      <alignment vertical="center"/>
    </xf>
    <xf numFmtId="4" fontId="10" fillId="5" borderId="6" xfId="1" applyNumberFormat="1" applyFont="1" applyFill="1" applyBorder="1" applyAlignment="1" applyProtection="1">
      <alignment vertical="center"/>
    </xf>
    <xf numFmtId="164" fontId="10" fillId="6" borderId="1" xfId="1" applyFont="1" applyFill="1" applyBorder="1" applyAlignment="1" applyProtection="1">
      <alignment vertical="center" wrapText="1"/>
    </xf>
    <xf numFmtId="164" fontId="10" fillId="0" borderId="12" xfId="1" applyFont="1" applyBorder="1" applyAlignment="1" applyProtection="1">
      <alignment vertical="center" wrapText="1"/>
    </xf>
    <xf numFmtId="164" fontId="10" fillId="6" borderId="0" xfId="1" applyFont="1" applyFill="1" applyBorder="1" applyAlignment="1" applyProtection="1">
      <alignment vertical="center"/>
    </xf>
    <xf numFmtId="167" fontId="10" fillId="6" borderId="0" xfId="1" applyNumberFormat="1" applyFont="1" applyFill="1" applyBorder="1" applyAlignment="1" applyProtection="1">
      <alignment vertical="center"/>
    </xf>
    <xf numFmtId="167" fontId="10" fillId="0" borderId="12" xfId="1" applyNumberFormat="1" applyFont="1" applyBorder="1" applyAlignment="1" applyProtection="1">
      <alignment vertical="center"/>
    </xf>
    <xf numFmtId="4" fontId="10" fillId="0" borderId="1" xfId="1" applyNumberFormat="1" applyFont="1" applyBorder="1" applyAlignment="1" applyProtection="1">
      <alignment horizontal="center" vertical="center" wrapText="1"/>
    </xf>
    <xf numFmtId="164" fontId="16" fillId="4" borderId="1" xfId="1" applyFont="1" applyFill="1" applyBorder="1" applyAlignment="1" applyProtection="1">
      <alignment horizontal="center" vertical="center" wrapText="1"/>
    </xf>
    <xf numFmtId="164" fontId="10" fillId="4" borderId="5" xfId="1" applyFont="1" applyFill="1" applyBorder="1" applyAlignment="1" applyProtection="1">
      <alignment horizontal="center" vertical="center" wrapText="1"/>
    </xf>
    <xf numFmtId="4" fontId="16" fillId="3" borderId="1" xfId="1" applyNumberFormat="1" applyFont="1" applyFill="1" applyBorder="1" applyAlignment="1" applyProtection="1">
      <alignment horizontal="center" vertical="center" wrapText="1"/>
    </xf>
    <xf numFmtId="167" fontId="16" fillId="4" borderId="1" xfId="1" applyNumberFormat="1" applyFont="1" applyFill="1" applyBorder="1" applyAlignment="1" applyProtection="1">
      <alignment horizontal="center" vertical="center" wrapText="1"/>
    </xf>
    <xf numFmtId="164" fontId="3" fillId="0" borderId="0" xfId="1" applyFont="1" applyBorder="1" applyProtection="1"/>
    <xf numFmtId="0" fontId="3" fillId="0" borderId="0" xfId="3" applyFont="1"/>
    <xf numFmtId="0" fontId="6" fillId="0" borderId="0" xfId="3"/>
    <xf numFmtId="0" fontId="17" fillId="0" borderId="0" xfId="3" applyFont="1"/>
    <xf numFmtId="0" fontId="10" fillId="0" borderId="0" xfId="3" applyFont="1" applyAlignment="1">
      <alignment horizontal="center" vertical="center"/>
    </xf>
    <xf numFmtId="0" fontId="10" fillId="0" borderId="0" xfId="3" applyFont="1"/>
    <xf numFmtId="164" fontId="15" fillId="0" borderId="0" xfId="1" applyFont="1"/>
    <xf numFmtId="0" fontId="19" fillId="0" borderId="9" xfId="3" applyFont="1" applyBorder="1" applyAlignment="1">
      <alignment horizontal="center"/>
    </xf>
    <xf numFmtId="0" fontId="16" fillId="0" borderId="9" xfId="3" applyFont="1" applyBorder="1"/>
    <xf numFmtId="0" fontId="10" fillId="0" borderId="9" xfId="3" applyFont="1" applyBorder="1"/>
    <xf numFmtId="0" fontId="21" fillId="0" borderId="9" xfId="3" applyFont="1" applyBorder="1"/>
    <xf numFmtId="0" fontId="19" fillId="0" borderId="0" xfId="3" applyFont="1"/>
    <xf numFmtId="0" fontId="16" fillId="7" borderId="9" xfId="3" applyFont="1" applyFill="1" applyBorder="1" applyAlignment="1">
      <alignment horizontal="center" vertical="center" wrapText="1"/>
    </xf>
    <xf numFmtId="4" fontId="16" fillId="0" borderId="9" xfId="3" applyNumberFormat="1" applyFont="1" applyBorder="1" applyAlignment="1">
      <alignment horizontal="center"/>
    </xf>
    <xf numFmtId="0" fontId="10" fillId="0" borderId="9" xfId="3" applyFont="1" applyBorder="1" applyAlignment="1">
      <alignment horizontal="left" vertical="top" wrapText="1"/>
    </xf>
    <xf numFmtId="4" fontId="10" fillId="0" borderId="9" xfId="3" applyNumberFormat="1" applyFont="1" applyBorder="1" applyAlignment="1">
      <alignment horizontal="center"/>
    </xf>
    <xf numFmtId="0" fontId="16" fillId="0" borderId="9" xfId="3" applyFont="1" applyBorder="1" applyAlignment="1">
      <alignment wrapText="1"/>
    </xf>
    <xf numFmtId="0" fontId="10" fillId="0" borderId="9" xfId="3" applyFont="1" applyBorder="1" applyAlignment="1">
      <alignment wrapText="1"/>
    </xf>
    <xf numFmtId="164" fontId="7" fillId="0" borderId="0" xfId="1" applyFont="1" applyBorder="1" applyAlignment="1" applyProtection="1">
      <alignment horizontal="right" vertical="center"/>
    </xf>
    <xf numFmtId="4" fontId="5" fillId="0" borderId="0" xfId="1" applyNumberFormat="1" applyFont="1" applyBorder="1" applyAlignment="1" applyProtection="1">
      <alignment horizontal="right" vertical="center"/>
    </xf>
    <xf numFmtId="164" fontId="3" fillId="0" borderId="0" xfId="1" applyFont="1" applyBorder="1" applyAlignment="1" applyProtection="1">
      <alignment horizontal="right" vertical="center"/>
    </xf>
    <xf numFmtId="164" fontId="5" fillId="0" borderId="0" xfId="1" applyFont="1" applyBorder="1" applyAlignment="1" applyProtection="1">
      <alignment horizontal="right" vertical="center"/>
    </xf>
    <xf numFmtId="164" fontId="4" fillId="0" borderId="0" xfId="1" applyFont="1" applyBorder="1" applyAlignment="1" applyProtection="1">
      <alignment horizontal="right" vertical="center"/>
    </xf>
    <xf numFmtId="164" fontId="4" fillId="0" borderId="0" xfId="1" applyFont="1" applyBorder="1" applyAlignment="1" applyProtection="1">
      <alignment horizontal="left" vertical="center" wrapText="1"/>
    </xf>
    <xf numFmtId="4" fontId="4" fillId="0" borderId="0" xfId="1" applyNumberFormat="1" applyFont="1" applyBorder="1" applyAlignment="1" applyProtection="1">
      <alignment horizontal="right" vertical="center"/>
    </xf>
    <xf numFmtId="166" fontId="5" fillId="0" borderId="0" xfId="1" applyNumberFormat="1" applyFont="1" applyBorder="1" applyAlignment="1" applyProtection="1">
      <alignment horizontal="center" vertical="center" wrapText="1"/>
    </xf>
    <xf numFmtId="167" fontId="22" fillId="0" borderId="0" xfId="1" applyNumberFormat="1" applyFont="1" applyBorder="1" applyAlignment="1" applyProtection="1">
      <alignment horizontal="right" vertical="center"/>
    </xf>
    <xf numFmtId="167" fontId="22" fillId="0" borderId="0" xfId="1" applyNumberFormat="1" applyFont="1" applyBorder="1" applyAlignment="1" applyProtection="1">
      <alignment vertical="center"/>
    </xf>
    <xf numFmtId="167" fontId="22" fillId="13" borderId="0" xfId="1" applyNumberFormat="1" applyFont="1" applyFill="1" applyBorder="1" applyAlignment="1" applyProtection="1">
      <alignment vertical="center"/>
    </xf>
    <xf numFmtId="164" fontId="3" fillId="13" borderId="0" xfId="1" applyFont="1" applyFill="1" applyBorder="1" applyAlignment="1" applyProtection="1">
      <alignment vertical="center"/>
    </xf>
    <xf numFmtId="167" fontId="22" fillId="13" borderId="0" xfId="1" applyNumberFormat="1" applyFont="1" applyFill="1" applyBorder="1" applyAlignment="1" applyProtection="1">
      <alignment vertical="center" wrapText="1"/>
    </xf>
    <xf numFmtId="164" fontId="24" fillId="13" borderId="0" xfId="1" applyFont="1" applyFill="1" applyBorder="1" applyAlignment="1" applyProtection="1">
      <alignment vertical="center" wrapText="1"/>
    </xf>
    <xf numFmtId="167" fontId="22" fillId="0" borderId="0" xfId="1" applyNumberFormat="1" applyFont="1" applyBorder="1" applyAlignment="1" applyProtection="1">
      <alignment vertical="center" wrapText="1"/>
    </xf>
    <xf numFmtId="164" fontId="24" fillId="0" borderId="0" xfId="1" applyFont="1" applyBorder="1" applyAlignment="1" applyProtection="1">
      <alignment vertical="center" wrapText="1"/>
    </xf>
    <xf numFmtId="167" fontId="23" fillId="13" borderId="0" xfId="1" applyNumberFormat="1" applyFont="1" applyFill="1" applyBorder="1" applyAlignment="1" applyProtection="1">
      <alignment vertical="center" wrapText="1"/>
    </xf>
    <xf numFmtId="164" fontId="25" fillId="0" borderId="0" xfId="1" applyFont="1" applyBorder="1" applyAlignment="1" applyProtection="1">
      <alignment vertical="center" wrapText="1"/>
    </xf>
    <xf numFmtId="167" fontId="23" fillId="0" borderId="0" xfId="1" applyNumberFormat="1" applyFont="1" applyBorder="1" applyAlignment="1" applyProtection="1">
      <alignment vertical="center" wrapText="1"/>
    </xf>
    <xf numFmtId="167" fontId="4" fillId="0" borderId="0" xfId="1" applyNumberFormat="1" applyFont="1" applyBorder="1" applyAlignment="1" applyProtection="1">
      <alignment vertical="center" wrapText="1"/>
    </xf>
    <xf numFmtId="167" fontId="23" fillId="0" borderId="0" xfId="1" applyNumberFormat="1" applyFont="1" applyBorder="1" applyAlignment="1" applyProtection="1">
      <alignment vertical="center"/>
    </xf>
    <xf numFmtId="165" fontId="26" fillId="13" borderId="1" xfId="1" applyNumberFormat="1" applyFont="1" applyFill="1" applyBorder="1" applyAlignment="1" applyProtection="1">
      <alignment horizontal="right" vertical="center"/>
    </xf>
    <xf numFmtId="165" fontId="27" fillId="13" borderId="1" xfId="1" applyNumberFormat="1" applyFont="1" applyFill="1" applyBorder="1" applyAlignment="1" applyProtection="1">
      <alignment horizontal="right" vertical="center"/>
    </xf>
    <xf numFmtId="165" fontId="26" fillId="13" borderId="1" xfId="1" applyNumberFormat="1" applyFont="1" applyFill="1" applyBorder="1" applyAlignment="1" applyProtection="1">
      <alignment horizontal="right" vertical="center" wrapText="1"/>
    </xf>
    <xf numFmtId="167" fontId="26" fillId="13" borderId="1" xfId="1" applyNumberFormat="1" applyFont="1" applyFill="1" applyBorder="1" applyAlignment="1" applyProtection="1">
      <alignment vertical="center"/>
    </xf>
    <xf numFmtId="167" fontId="26" fillId="13" borderId="10" xfId="1" applyNumberFormat="1" applyFont="1" applyFill="1" applyBorder="1" applyAlignment="1" applyProtection="1">
      <alignment vertical="center"/>
    </xf>
    <xf numFmtId="167" fontId="26" fillId="13" borderId="0" xfId="1" applyNumberFormat="1" applyFont="1" applyFill="1" applyBorder="1" applyAlignment="1" applyProtection="1">
      <alignment vertical="center"/>
    </xf>
    <xf numFmtId="164" fontId="26" fillId="13" borderId="1" xfId="1" applyFont="1" applyFill="1" applyBorder="1" applyAlignment="1" applyProtection="1">
      <alignment vertical="center"/>
    </xf>
    <xf numFmtId="165" fontId="27" fillId="13" borderId="1" xfId="1" applyNumberFormat="1" applyFont="1" applyFill="1" applyBorder="1" applyAlignment="1" applyProtection="1">
      <alignment horizontal="right" vertical="center" wrapText="1"/>
    </xf>
    <xf numFmtId="164" fontId="26" fillId="13" borderId="1" xfId="1" applyFont="1" applyFill="1" applyBorder="1" applyAlignment="1" applyProtection="1">
      <alignment vertical="center" wrapText="1"/>
    </xf>
    <xf numFmtId="164" fontId="26" fillId="13" borderId="1" xfId="1" applyFont="1" applyFill="1" applyBorder="1" applyAlignment="1" applyProtection="1">
      <alignment horizontal="left" vertical="center" wrapText="1"/>
    </xf>
    <xf numFmtId="167" fontId="26" fillId="13" borderId="1" xfId="1" applyNumberFormat="1" applyFont="1" applyFill="1" applyBorder="1" applyAlignment="1" applyProtection="1">
      <alignment vertical="center" wrapText="1"/>
    </xf>
    <xf numFmtId="167" fontId="27" fillId="13" borderId="1" xfId="1" applyNumberFormat="1" applyFont="1" applyFill="1" applyBorder="1" applyAlignment="1" applyProtection="1">
      <alignment vertical="center" wrapText="1"/>
    </xf>
    <xf numFmtId="167" fontId="27" fillId="13" borderId="10" xfId="1" applyNumberFormat="1" applyFont="1" applyFill="1" applyBorder="1" applyAlignment="1" applyProtection="1">
      <alignment vertical="center" wrapText="1"/>
    </xf>
    <xf numFmtId="167" fontId="26" fillId="13" borderId="0" xfId="1" applyNumberFormat="1" applyFont="1" applyFill="1" applyBorder="1" applyAlignment="1" applyProtection="1">
      <alignment vertical="center" wrapText="1"/>
    </xf>
    <xf numFmtId="165" fontId="27" fillId="13" borderId="25" xfId="1" applyNumberFormat="1" applyFont="1" applyFill="1" applyBorder="1" applyAlignment="1" applyProtection="1">
      <alignment horizontal="right" vertical="center" wrapText="1"/>
    </xf>
    <xf numFmtId="164" fontId="27" fillId="13" borderId="1" xfId="1" applyFont="1" applyFill="1" applyBorder="1" applyAlignment="1" applyProtection="1">
      <alignment horizontal="left" vertical="center" wrapText="1"/>
    </xf>
    <xf numFmtId="4" fontId="27" fillId="13" borderId="1" xfId="1" applyNumberFormat="1" applyFont="1" applyFill="1" applyBorder="1" applyAlignment="1" applyProtection="1">
      <alignment horizontal="right" vertical="center" wrapText="1"/>
    </xf>
    <xf numFmtId="0" fontId="3" fillId="13" borderId="0" xfId="3" applyFont="1" applyFill="1" applyAlignment="1">
      <alignment vertical="center"/>
    </xf>
    <xf numFmtId="165" fontId="28" fillId="0" borderId="1" xfId="1" applyNumberFormat="1" applyFont="1" applyBorder="1" applyAlignment="1" applyProtection="1">
      <alignment horizontal="right" vertical="center"/>
    </xf>
    <xf numFmtId="167" fontId="29" fillId="0" borderId="0" xfId="1" applyNumberFormat="1" applyFont="1" applyBorder="1" applyAlignment="1" applyProtection="1">
      <alignment vertical="center"/>
    </xf>
    <xf numFmtId="0" fontId="18" fillId="0" borderId="0" xfId="3" applyFont="1" applyAlignment="1">
      <alignment vertical="center"/>
    </xf>
    <xf numFmtId="164" fontId="27" fillId="13" borderId="1" xfId="1" applyFont="1" applyFill="1" applyBorder="1" applyAlignment="1" applyProtection="1">
      <alignment vertical="center" wrapText="1"/>
    </xf>
    <xf numFmtId="167" fontId="9" fillId="13" borderId="1" xfId="1" applyNumberFormat="1" applyFont="1" applyFill="1" applyBorder="1" applyAlignment="1" applyProtection="1">
      <alignment vertical="center" wrapText="1"/>
    </xf>
    <xf numFmtId="164" fontId="27" fillId="13" borderId="26" xfId="1" applyFont="1" applyFill="1" applyBorder="1" applyAlignment="1" applyProtection="1">
      <alignment vertical="center" wrapText="1"/>
    </xf>
    <xf numFmtId="164" fontId="25" fillId="13" borderId="0" xfId="1" applyFont="1" applyFill="1" applyBorder="1" applyAlignment="1" applyProtection="1">
      <alignment vertical="center" wrapText="1"/>
    </xf>
    <xf numFmtId="0" fontId="7" fillId="0" borderId="0" xfId="3" applyFont="1" applyAlignment="1">
      <alignment vertical="center"/>
    </xf>
    <xf numFmtId="4" fontId="22" fillId="13" borderId="0" xfId="3" applyNumberFormat="1" applyFont="1" applyFill="1" applyAlignment="1">
      <alignment vertical="center"/>
    </xf>
    <xf numFmtId="4" fontId="22" fillId="13" borderId="0" xfId="1" applyNumberFormat="1" applyFont="1" applyFill="1" applyBorder="1" applyAlignment="1" applyProtection="1">
      <alignment horizontal="right" vertical="center" wrapText="1"/>
    </xf>
    <xf numFmtId="164" fontId="7" fillId="13" borderId="0" xfId="1" applyFont="1" applyFill="1" applyBorder="1" applyAlignment="1" applyProtection="1">
      <alignment vertical="center"/>
    </xf>
    <xf numFmtId="4" fontId="23" fillId="13" borderId="0" xfId="1" applyNumberFormat="1" applyFont="1" applyFill="1" applyBorder="1" applyAlignment="1" applyProtection="1">
      <alignment horizontal="right" vertical="center" wrapText="1"/>
    </xf>
    <xf numFmtId="167" fontId="5" fillId="13" borderId="0" xfId="1" applyNumberFormat="1" applyFont="1" applyFill="1" applyBorder="1" applyAlignment="1" applyProtection="1">
      <alignment vertical="center"/>
    </xf>
    <xf numFmtId="167" fontId="33" fillId="13" borderId="0" xfId="1" applyNumberFormat="1" applyFont="1" applyFill="1" applyBorder="1" applyAlignment="1" applyProtection="1">
      <alignment vertical="center"/>
    </xf>
    <xf numFmtId="164" fontId="35" fillId="13" borderId="0" xfId="1" applyFont="1" applyFill="1" applyBorder="1" applyAlignment="1" applyProtection="1">
      <alignment vertical="center"/>
    </xf>
    <xf numFmtId="167" fontId="34" fillId="13" borderId="0" xfId="1" applyNumberFormat="1" applyFont="1" applyFill="1" applyBorder="1" applyAlignment="1" applyProtection="1">
      <alignment vertical="center"/>
    </xf>
    <xf numFmtId="164" fontId="36" fillId="13" borderId="0" xfId="1" applyFont="1" applyFill="1" applyBorder="1" applyAlignment="1" applyProtection="1">
      <alignment vertical="center" wrapText="1"/>
    </xf>
    <xf numFmtId="164" fontId="37" fillId="13" borderId="0" xfId="1" applyFont="1" applyFill="1" applyBorder="1" applyAlignment="1" applyProtection="1">
      <alignment vertical="center"/>
    </xf>
    <xf numFmtId="167" fontId="23" fillId="13" borderId="0" xfId="1" applyNumberFormat="1" applyFont="1" applyFill="1" applyBorder="1" applyAlignment="1" applyProtection="1">
      <alignment vertical="center"/>
    </xf>
    <xf numFmtId="4" fontId="4" fillId="13" borderId="0" xfId="3" applyNumberFormat="1" applyFont="1" applyFill="1" applyAlignment="1">
      <alignment vertical="center"/>
    </xf>
    <xf numFmtId="164" fontId="3" fillId="19" borderId="0" xfId="1" applyFont="1" applyFill="1" applyBorder="1" applyAlignment="1" applyProtection="1">
      <alignment vertical="center"/>
    </xf>
    <xf numFmtId="167" fontId="4" fillId="13" borderId="0" xfId="1" applyNumberFormat="1" applyFont="1" applyFill="1" applyBorder="1" applyAlignment="1" applyProtection="1">
      <alignment vertical="center" wrapText="1"/>
    </xf>
    <xf numFmtId="167" fontId="32" fillId="13" borderId="0" xfId="1" applyNumberFormat="1" applyFont="1" applyFill="1" applyBorder="1" applyAlignment="1" applyProtection="1">
      <alignment vertical="center"/>
    </xf>
    <xf numFmtId="167" fontId="32" fillId="0" borderId="0" xfId="1" applyNumberFormat="1" applyFont="1" applyBorder="1" applyAlignment="1" applyProtection="1">
      <alignment vertical="center"/>
    </xf>
    <xf numFmtId="164" fontId="3" fillId="20" borderId="0" xfId="1" applyFont="1" applyFill="1" applyBorder="1" applyAlignment="1" applyProtection="1">
      <alignment vertical="center"/>
    </xf>
    <xf numFmtId="167" fontId="32" fillId="13" borderId="0" xfId="1" applyNumberFormat="1" applyFont="1" applyFill="1" applyBorder="1" applyAlignment="1" applyProtection="1">
      <alignment vertical="center" wrapText="1"/>
    </xf>
    <xf numFmtId="164" fontId="38" fillId="0" borderId="0" xfId="1" applyFont="1" applyBorder="1" applyAlignment="1" applyProtection="1">
      <alignment vertical="center"/>
    </xf>
    <xf numFmtId="0" fontId="38" fillId="0" borderId="0" xfId="3" applyFont="1" applyAlignment="1">
      <alignment vertical="center"/>
    </xf>
    <xf numFmtId="167" fontId="30" fillId="0" borderId="0" xfId="1" applyNumberFormat="1" applyFont="1" applyBorder="1" applyAlignment="1" applyProtection="1">
      <alignment vertical="center" wrapText="1"/>
    </xf>
    <xf numFmtId="164" fontId="39" fillId="0" borderId="0" xfId="1" applyFont="1" applyBorder="1" applyAlignment="1" applyProtection="1">
      <alignment vertical="center"/>
    </xf>
    <xf numFmtId="0" fontId="39" fillId="0" borderId="0" xfId="3" applyFont="1" applyAlignment="1">
      <alignment vertical="center"/>
    </xf>
    <xf numFmtId="164" fontId="40" fillId="0" borderId="0" xfId="1" applyFont="1" applyBorder="1" applyAlignment="1" applyProtection="1">
      <alignment vertical="center"/>
    </xf>
    <xf numFmtId="0" fontId="40" fillId="0" borderId="0" xfId="3" applyFont="1" applyAlignment="1">
      <alignment vertical="center"/>
    </xf>
    <xf numFmtId="167" fontId="31" fillId="0" borderId="0" xfId="1" applyNumberFormat="1" applyFont="1" applyBorder="1" applyAlignment="1" applyProtection="1">
      <alignment vertical="center"/>
    </xf>
    <xf numFmtId="167" fontId="29" fillId="20" borderId="0" xfId="1" applyNumberFormat="1" applyFont="1" applyFill="1" applyBorder="1" applyAlignment="1" applyProtection="1">
      <alignment vertical="center"/>
    </xf>
    <xf numFmtId="167" fontId="29" fillId="20" borderId="0" xfId="1" applyNumberFormat="1" applyFont="1" applyFill="1" applyBorder="1" applyAlignment="1" applyProtection="1">
      <alignment vertical="center" wrapText="1"/>
    </xf>
    <xf numFmtId="167" fontId="31" fillId="13" borderId="0" xfId="1" applyNumberFormat="1" applyFont="1" applyFill="1" applyBorder="1" applyAlignment="1" applyProtection="1">
      <alignment vertical="center"/>
    </xf>
    <xf numFmtId="167" fontId="41" fillId="13" borderId="0" xfId="1" applyNumberFormat="1" applyFont="1" applyFill="1" applyBorder="1" applyAlignment="1" applyProtection="1">
      <alignment vertical="center"/>
    </xf>
    <xf numFmtId="167" fontId="27" fillId="13" borderId="0" xfId="1" applyNumberFormat="1" applyFont="1" applyFill="1" applyBorder="1" applyAlignment="1" applyProtection="1">
      <alignment vertical="center" wrapText="1"/>
    </xf>
    <xf numFmtId="167" fontId="42" fillId="13" borderId="0" xfId="1" applyNumberFormat="1" applyFont="1" applyFill="1" applyBorder="1" applyAlignment="1" applyProtection="1">
      <alignment vertical="center"/>
    </xf>
    <xf numFmtId="165" fontId="41" fillId="13" borderId="1" xfId="1" applyNumberFormat="1" applyFont="1" applyFill="1" applyBorder="1" applyAlignment="1" applyProtection="1">
      <alignment horizontal="right" vertical="center" wrapText="1"/>
    </xf>
    <xf numFmtId="165" fontId="43" fillId="13" borderId="1" xfId="1" applyNumberFormat="1" applyFont="1" applyFill="1" applyBorder="1" applyAlignment="1" applyProtection="1">
      <alignment horizontal="right" vertical="center" wrapText="1"/>
    </xf>
    <xf numFmtId="167" fontId="41" fillId="13" borderId="1" xfId="1" applyNumberFormat="1" applyFont="1" applyFill="1" applyBorder="1" applyAlignment="1" applyProtection="1">
      <alignment vertical="center"/>
    </xf>
    <xf numFmtId="167" fontId="41" fillId="13" borderId="10" xfId="1" applyNumberFormat="1" applyFont="1" applyFill="1" applyBorder="1" applyAlignment="1" applyProtection="1">
      <alignment vertical="center"/>
    </xf>
    <xf numFmtId="167" fontId="42" fillId="0" borderId="0" xfId="1" applyNumberFormat="1" applyFont="1" applyBorder="1" applyAlignment="1" applyProtection="1">
      <alignment vertical="center"/>
    </xf>
    <xf numFmtId="165" fontId="26" fillId="0" borderId="1" xfId="1" applyNumberFormat="1" applyFont="1" applyBorder="1" applyAlignment="1" applyProtection="1">
      <alignment horizontal="right" vertical="center"/>
    </xf>
    <xf numFmtId="165" fontId="27" fillId="0" borderId="1" xfId="1" applyNumberFormat="1" applyFont="1" applyBorder="1" applyAlignment="1" applyProtection="1">
      <alignment horizontal="right" vertical="center"/>
    </xf>
    <xf numFmtId="165" fontId="26" fillId="0" borderId="1" xfId="1" applyNumberFormat="1" applyFont="1" applyBorder="1" applyAlignment="1" applyProtection="1">
      <alignment horizontal="right" vertical="center" wrapText="1"/>
    </xf>
    <xf numFmtId="165" fontId="27" fillId="0" borderId="1" xfId="1" applyNumberFormat="1" applyFont="1" applyBorder="1" applyAlignment="1" applyProtection="1">
      <alignment horizontal="right" vertical="center" wrapText="1"/>
    </xf>
    <xf numFmtId="164" fontId="26" fillId="0" borderId="1" xfId="1" applyFont="1" applyBorder="1" applyAlignment="1" applyProtection="1">
      <alignment vertical="center" wrapText="1"/>
    </xf>
    <xf numFmtId="167" fontId="26" fillId="0" borderId="1" xfId="1" applyNumberFormat="1" applyFont="1" applyBorder="1" applyAlignment="1" applyProtection="1">
      <alignment vertical="center"/>
    </xf>
    <xf numFmtId="167" fontId="26" fillId="0" borderId="10" xfId="1" applyNumberFormat="1" applyFont="1" applyBorder="1" applyAlignment="1" applyProtection="1">
      <alignment vertical="center"/>
    </xf>
    <xf numFmtId="164" fontId="27" fillId="0" borderId="1" xfId="1" applyFont="1" applyBorder="1" applyAlignment="1" applyProtection="1">
      <alignment vertical="center" wrapText="1"/>
    </xf>
    <xf numFmtId="167" fontId="27" fillId="0" borderId="1" xfId="1" applyNumberFormat="1" applyFont="1" applyBorder="1" applyAlignment="1" applyProtection="1">
      <alignment vertical="center" wrapText="1"/>
    </xf>
    <xf numFmtId="167" fontId="27" fillId="0" borderId="10" xfId="1" applyNumberFormat="1" applyFont="1" applyBorder="1" applyAlignment="1" applyProtection="1">
      <alignment vertical="center" wrapText="1"/>
    </xf>
    <xf numFmtId="4" fontId="44" fillId="0" borderId="0" xfId="1" applyNumberFormat="1" applyFont="1" applyBorder="1" applyAlignment="1" applyProtection="1">
      <alignment horizontal="right" vertical="center"/>
    </xf>
    <xf numFmtId="4" fontId="45" fillId="0" borderId="0" xfId="1" applyNumberFormat="1" applyFont="1" applyBorder="1" applyAlignment="1" applyProtection="1">
      <alignment horizontal="right" vertical="center"/>
    </xf>
    <xf numFmtId="4" fontId="5" fillId="0" borderId="0" xfId="1" applyNumberFormat="1" applyFont="1" applyBorder="1" applyAlignment="1" applyProtection="1">
      <alignment horizontal="right" vertical="center" wrapText="1"/>
    </xf>
    <xf numFmtId="164" fontId="5" fillId="0" borderId="0" xfId="1" applyFont="1" applyBorder="1" applyAlignment="1" applyProtection="1">
      <alignment horizontal="center" vertical="center" wrapText="1"/>
    </xf>
    <xf numFmtId="164" fontId="4" fillId="0" borderId="0" xfId="1" applyFont="1" applyBorder="1" applyAlignment="1" applyProtection="1">
      <alignment horizontal="center" vertical="center"/>
    </xf>
    <xf numFmtId="164" fontId="5" fillId="0" borderId="0" xfId="1" applyFont="1" applyBorder="1" applyAlignment="1" applyProtection="1">
      <alignment horizontal="left" vertical="center"/>
    </xf>
    <xf numFmtId="164" fontId="4" fillId="0" borderId="0" xfId="1" applyFont="1" applyBorder="1" applyAlignment="1" applyProtection="1">
      <alignment horizontal="center" vertical="center" wrapText="1"/>
    </xf>
    <xf numFmtId="164" fontId="4" fillId="0" borderId="0" xfId="1" applyFont="1" applyBorder="1" applyAlignment="1" applyProtection="1">
      <alignment horizontal="justify" vertical="center" wrapText="1"/>
    </xf>
    <xf numFmtId="4" fontId="4" fillId="0" borderId="0" xfId="1" applyNumberFormat="1" applyFont="1" applyBorder="1" applyAlignment="1" applyProtection="1">
      <alignment horizontal="right" vertical="center" wrapText="1"/>
    </xf>
    <xf numFmtId="4" fontId="3" fillId="0" borderId="0" xfId="3" applyNumberFormat="1" applyFont="1" applyAlignment="1">
      <alignment horizontal="right" vertical="center"/>
    </xf>
    <xf numFmtId="164" fontId="4" fillId="0" borderId="0" xfId="1" applyFont="1" applyBorder="1" applyAlignment="1" applyProtection="1">
      <alignment horizontal="right" vertical="center" wrapText="1"/>
    </xf>
    <xf numFmtId="165" fontId="4" fillId="0" borderId="0" xfId="1" applyNumberFormat="1" applyFont="1" applyBorder="1" applyAlignment="1" applyProtection="1">
      <alignment vertical="center"/>
    </xf>
    <xf numFmtId="167" fontId="4" fillId="0" borderId="0" xfId="1" applyNumberFormat="1" applyFont="1" applyBorder="1" applyAlignment="1" applyProtection="1">
      <alignment vertical="center"/>
    </xf>
    <xf numFmtId="165" fontId="3" fillId="0" borderId="0" xfId="1" applyNumberFormat="1" applyFont="1" applyBorder="1" applyAlignment="1" applyProtection="1">
      <alignment vertical="center"/>
    </xf>
    <xf numFmtId="4" fontId="3" fillId="0" borderId="0" xfId="1" applyNumberFormat="1" applyFont="1" applyBorder="1" applyAlignment="1" applyProtection="1">
      <alignment horizontal="right" vertical="center"/>
    </xf>
    <xf numFmtId="164" fontId="16" fillId="0" borderId="0" xfId="1" applyFont="1" applyBorder="1" applyAlignment="1" applyProtection="1">
      <alignment horizontal="right" vertical="center"/>
    </xf>
    <xf numFmtId="4" fontId="13" fillId="0" borderId="0" xfId="1" applyNumberFormat="1" applyFont="1" applyBorder="1" applyAlignment="1" applyProtection="1">
      <alignment horizontal="right" vertical="center"/>
    </xf>
    <xf numFmtId="164" fontId="10" fillId="0" borderId="0" xfId="1" applyFont="1" applyBorder="1" applyAlignment="1" applyProtection="1">
      <alignment horizontal="right" vertical="center"/>
    </xf>
    <xf numFmtId="164" fontId="13" fillId="0" borderId="0" xfId="1" applyFont="1" applyBorder="1" applyAlignment="1" applyProtection="1">
      <alignment horizontal="right" vertical="center"/>
    </xf>
    <xf numFmtId="164" fontId="9" fillId="0" borderId="0" xfId="1" applyFont="1" applyBorder="1" applyAlignment="1" applyProtection="1">
      <alignment horizontal="right" vertical="center"/>
    </xf>
    <xf numFmtId="4" fontId="9" fillId="0" borderId="0" xfId="1" applyNumberFormat="1" applyFont="1" applyBorder="1" applyAlignment="1" applyProtection="1">
      <alignment horizontal="right" vertical="center"/>
    </xf>
    <xf numFmtId="164" fontId="9" fillId="8" borderId="16" xfId="1" applyFont="1" applyFill="1" applyBorder="1" applyAlignment="1" applyProtection="1">
      <alignment horizontal="center" vertical="center" textRotation="90" wrapText="1"/>
    </xf>
    <xf numFmtId="164" fontId="9" fillId="8" borderId="0" xfId="1" applyFont="1" applyFill="1" applyBorder="1" applyAlignment="1" applyProtection="1">
      <alignment horizontal="center" vertical="center" textRotation="90" wrapText="1"/>
    </xf>
    <xf numFmtId="164" fontId="9" fillId="8" borderId="22" xfId="1" applyFont="1" applyFill="1" applyBorder="1" applyAlignment="1" applyProtection="1">
      <alignment horizontal="center" vertical="center" textRotation="90" wrapText="1"/>
    </xf>
    <xf numFmtId="165" fontId="26" fillId="9" borderId="1" xfId="1" applyNumberFormat="1" applyFont="1" applyFill="1" applyBorder="1" applyAlignment="1" applyProtection="1">
      <alignment horizontal="right" vertical="center"/>
    </xf>
    <xf numFmtId="165" fontId="27" fillId="9" borderId="1" xfId="1" applyNumberFormat="1" applyFont="1" applyFill="1" applyBorder="1" applyAlignment="1" applyProtection="1">
      <alignment horizontal="right" vertical="center"/>
    </xf>
    <xf numFmtId="164" fontId="26" fillId="9" borderId="7" xfId="1" applyFont="1" applyFill="1" applyBorder="1" applyAlignment="1" applyProtection="1">
      <alignment vertical="center" wrapText="1"/>
    </xf>
    <xf numFmtId="167" fontId="26" fillId="9" borderId="1" xfId="1" applyNumberFormat="1" applyFont="1" applyFill="1" applyBorder="1" applyAlignment="1" applyProtection="1">
      <alignment horizontal="right" vertical="center"/>
    </xf>
    <xf numFmtId="165" fontId="26" fillId="10" borderId="1" xfId="1" applyNumberFormat="1" applyFont="1" applyFill="1" applyBorder="1" applyAlignment="1" applyProtection="1">
      <alignment horizontal="right" vertical="center"/>
    </xf>
    <xf numFmtId="165" fontId="27" fillId="10" borderId="1" xfId="1" applyNumberFormat="1" applyFont="1" applyFill="1" applyBorder="1" applyAlignment="1" applyProtection="1">
      <alignment horizontal="right" vertical="center"/>
    </xf>
    <xf numFmtId="164" fontId="26" fillId="10" borderId="1" xfId="1" applyFont="1" applyFill="1" applyBorder="1" applyAlignment="1" applyProtection="1">
      <alignment horizontal="left" vertical="center" wrapText="1"/>
    </xf>
    <xf numFmtId="167" fontId="26" fillId="10" borderId="1" xfId="1" applyNumberFormat="1" applyFont="1" applyFill="1" applyBorder="1" applyAlignment="1" applyProtection="1">
      <alignment horizontal="right" vertical="center"/>
    </xf>
    <xf numFmtId="167" fontId="26" fillId="10" borderId="10" xfId="1" applyNumberFormat="1" applyFont="1" applyFill="1" applyBorder="1" applyAlignment="1" applyProtection="1">
      <alignment horizontal="right" vertical="center"/>
    </xf>
    <xf numFmtId="165" fontId="26" fillId="11" borderId="1" xfId="1" applyNumberFormat="1" applyFont="1" applyFill="1" applyBorder="1" applyAlignment="1" applyProtection="1">
      <alignment horizontal="right" vertical="center"/>
    </xf>
    <xf numFmtId="165" fontId="27" fillId="11" borderId="1" xfId="1" applyNumberFormat="1" applyFont="1" applyFill="1" applyBorder="1" applyAlignment="1" applyProtection="1">
      <alignment horizontal="right" vertical="center"/>
    </xf>
    <xf numFmtId="164" fontId="26" fillId="11" borderId="1" xfId="1" applyFont="1" applyFill="1" applyBorder="1" applyAlignment="1" applyProtection="1">
      <alignment horizontal="left" vertical="center" wrapText="1"/>
    </xf>
    <xf numFmtId="167" fontId="26" fillId="11" borderId="1" xfId="1" applyNumberFormat="1" applyFont="1" applyFill="1" applyBorder="1" applyAlignment="1" applyProtection="1">
      <alignment vertical="center"/>
    </xf>
    <xf numFmtId="167" fontId="26" fillId="11" borderId="10" xfId="1" applyNumberFormat="1" applyFont="1" applyFill="1" applyBorder="1" applyAlignment="1" applyProtection="1">
      <alignment vertical="center"/>
    </xf>
    <xf numFmtId="165" fontId="26" fillId="12" borderId="1" xfId="1" applyNumberFormat="1" applyFont="1" applyFill="1" applyBorder="1" applyAlignment="1" applyProtection="1">
      <alignment horizontal="right" vertical="center"/>
    </xf>
    <xf numFmtId="165" fontId="27" fillId="12" borderId="1" xfId="1" applyNumberFormat="1" applyFont="1" applyFill="1" applyBorder="1" applyAlignment="1" applyProtection="1">
      <alignment horizontal="right" vertical="center"/>
    </xf>
    <xf numFmtId="164" fontId="26" fillId="12" borderId="1" xfId="1" applyFont="1" applyFill="1" applyBorder="1" applyAlignment="1" applyProtection="1">
      <alignment horizontal="left" vertical="center" wrapText="1"/>
    </xf>
    <xf numFmtId="167" fontId="26" fillId="12" borderId="1" xfId="1" applyNumberFormat="1" applyFont="1" applyFill="1" applyBorder="1" applyAlignment="1" applyProtection="1">
      <alignment vertical="center"/>
    </xf>
    <xf numFmtId="167" fontId="26" fillId="12" borderId="10" xfId="1" applyNumberFormat="1" applyFont="1" applyFill="1" applyBorder="1" applyAlignment="1" applyProtection="1">
      <alignment vertical="center"/>
    </xf>
    <xf numFmtId="164" fontId="26" fillId="13" borderId="25" xfId="1" applyFont="1" applyFill="1" applyBorder="1" applyAlignment="1" applyProtection="1">
      <alignment horizontal="left" vertical="center" wrapText="1"/>
    </xf>
    <xf numFmtId="4" fontId="26" fillId="13" borderId="25" xfId="1" applyNumberFormat="1" applyFont="1" applyFill="1" applyBorder="1" applyAlignment="1" applyProtection="1">
      <alignment horizontal="right" vertical="center" wrapText="1"/>
    </xf>
    <xf numFmtId="165" fontId="26" fillId="13" borderId="25" xfId="1" applyNumberFormat="1" applyFont="1" applyFill="1" applyBorder="1" applyAlignment="1" applyProtection="1">
      <alignment horizontal="right" vertical="center" wrapText="1"/>
    </xf>
    <xf numFmtId="165" fontId="27" fillId="0" borderId="25" xfId="1" applyNumberFormat="1" applyFont="1" applyBorder="1" applyAlignment="1" applyProtection="1">
      <alignment horizontal="right" vertical="center" wrapText="1"/>
    </xf>
    <xf numFmtId="164" fontId="27" fillId="0" borderId="1" xfId="1" applyFont="1" applyBorder="1" applyAlignment="1" applyProtection="1">
      <alignment horizontal="left" vertical="center" wrapText="1"/>
    </xf>
    <xf numFmtId="4" fontId="27" fillId="0" borderId="1" xfId="1" applyNumberFormat="1" applyFont="1" applyBorder="1" applyAlignment="1" applyProtection="1">
      <alignment horizontal="right" vertical="center" wrapText="1"/>
    </xf>
    <xf numFmtId="167" fontId="9" fillId="0" borderId="1" xfId="1" applyNumberFormat="1" applyFont="1" applyBorder="1" applyAlignment="1" applyProtection="1">
      <alignment vertical="center" wrapText="1"/>
    </xf>
    <xf numFmtId="164" fontId="27" fillId="0" borderId="26" xfId="1" applyFont="1" applyBorder="1" applyAlignment="1" applyProtection="1">
      <alignment horizontal="left" vertical="center" wrapText="1"/>
    </xf>
    <xf numFmtId="4" fontId="27" fillId="0" borderId="26" xfId="1" applyNumberFormat="1" applyFont="1" applyBorder="1" applyAlignment="1" applyProtection="1">
      <alignment horizontal="right" vertical="center" wrapText="1"/>
    </xf>
    <xf numFmtId="4" fontId="26" fillId="13" borderId="1" xfId="1" applyNumberFormat="1" applyFont="1" applyFill="1" applyBorder="1" applyAlignment="1" applyProtection="1">
      <alignment horizontal="right" vertical="center" wrapText="1"/>
    </xf>
    <xf numFmtId="167" fontId="26" fillId="13" borderId="10" xfId="1" applyNumberFormat="1" applyFont="1" applyFill="1" applyBorder="1" applyAlignment="1" applyProtection="1">
      <alignment vertical="center" wrapText="1"/>
    </xf>
    <xf numFmtId="4" fontId="26" fillId="13" borderId="1" xfId="1" applyNumberFormat="1" applyFont="1" applyFill="1" applyBorder="1" applyAlignment="1" applyProtection="1">
      <alignment horizontal="right" vertical="center"/>
    </xf>
    <xf numFmtId="164" fontId="26" fillId="0" borderId="1" xfId="1" applyFont="1" applyBorder="1" applyAlignment="1" applyProtection="1">
      <alignment horizontal="left" vertical="center" wrapText="1"/>
    </xf>
    <xf numFmtId="4" fontId="26" fillId="0" borderId="1" xfId="1" applyNumberFormat="1" applyFont="1" applyBorder="1" applyAlignment="1" applyProtection="1">
      <alignment horizontal="right" vertical="center" wrapText="1"/>
    </xf>
    <xf numFmtId="164" fontId="26" fillId="13" borderId="25" xfId="1" applyFont="1" applyFill="1" applyBorder="1" applyAlignment="1" applyProtection="1">
      <alignment horizontal="right" vertical="center"/>
    </xf>
    <xf numFmtId="164" fontId="27" fillId="0" borderId="27" xfId="1" applyFont="1" applyBorder="1" applyAlignment="1" applyProtection="1">
      <alignment horizontal="left" vertical="center" wrapText="1"/>
    </xf>
    <xf numFmtId="4" fontId="27" fillId="0" borderId="27" xfId="1" applyNumberFormat="1" applyFont="1" applyBorder="1" applyAlignment="1" applyProtection="1">
      <alignment horizontal="right" vertical="center" wrapText="1"/>
    </xf>
    <xf numFmtId="167" fontId="27" fillId="13" borderId="1" xfId="1" applyNumberFormat="1" applyFont="1" applyFill="1" applyBorder="1" applyAlignment="1" applyProtection="1">
      <alignment vertical="center"/>
    </xf>
    <xf numFmtId="167" fontId="26" fillId="0" borderId="1" xfId="1" applyNumberFormat="1" applyFont="1" applyBorder="1" applyAlignment="1" applyProtection="1">
      <alignment vertical="center" wrapText="1"/>
    </xf>
    <xf numFmtId="167" fontId="26" fillId="0" borderId="10" xfId="1" applyNumberFormat="1" applyFont="1" applyBorder="1" applyAlignment="1" applyProtection="1">
      <alignment vertical="center" wrapText="1"/>
    </xf>
    <xf numFmtId="165" fontId="27" fillId="0" borderId="25" xfId="1" applyNumberFormat="1" applyFont="1" applyBorder="1" applyAlignment="1" applyProtection="1">
      <alignment vertical="center" wrapText="1"/>
    </xf>
    <xf numFmtId="164" fontId="26" fillId="0" borderId="26" xfId="1" applyFont="1" applyBorder="1" applyAlignment="1" applyProtection="1">
      <alignment horizontal="left" vertical="center" wrapText="1"/>
    </xf>
    <xf numFmtId="164" fontId="26" fillId="13" borderId="1" xfId="1" applyFont="1" applyFill="1" applyBorder="1" applyAlignment="1" applyProtection="1">
      <alignment horizontal="left" vertical="center"/>
    </xf>
    <xf numFmtId="165" fontId="26" fillId="0" borderId="1" xfId="1" applyNumberFormat="1" applyFont="1" applyBorder="1" applyAlignment="1" applyProtection="1">
      <alignment horizontal="left" vertical="center" wrapText="1"/>
    </xf>
    <xf numFmtId="167" fontId="9" fillId="0" borderId="10" xfId="1" applyNumberFormat="1" applyFont="1" applyBorder="1" applyAlignment="1" applyProtection="1">
      <alignment vertical="center" wrapText="1"/>
    </xf>
    <xf numFmtId="165" fontId="26" fillId="12" borderId="1" xfId="1" applyNumberFormat="1" applyFont="1" applyFill="1" applyBorder="1" applyAlignment="1" applyProtection="1">
      <alignment horizontal="right" vertical="center" wrapText="1"/>
    </xf>
    <xf numFmtId="165" fontId="27" fillId="12" borderId="1" xfId="1" applyNumberFormat="1" applyFont="1" applyFill="1" applyBorder="1" applyAlignment="1" applyProtection="1">
      <alignment horizontal="right" vertical="center" wrapText="1"/>
    </xf>
    <xf numFmtId="165" fontId="27" fillId="12" borderId="25" xfId="1" applyNumberFormat="1" applyFont="1" applyFill="1" applyBorder="1" applyAlignment="1" applyProtection="1">
      <alignment horizontal="right" vertical="center" wrapText="1"/>
    </xf>
    <xf numFmtId="164" fontId="26" fillId="12" borderId="26" xfId="1" applyFont="1" applyFill="1" applyBorder="1" applyAlignment="1" applyProtection="1">
      <alignment horizontal="left" vertical="center" wrapText="1"/>
    </xf>
    <xf numFmtId="167" fontId="26" fillId="12" borderId="1" xfId="1" applyNumberFormat="1" applyFont="1" applyFill="1" applyBorder="1" applyAlignment="1" applyProtection="1">
      <alignment vertical="center" wrapText="1"/>
    </xf>
    <xf numFmtId="167" fontId="26" fillId="12" borderId="10" xfId="1" applyNumberFormat="1" applyFont="1" applyFill="1" applyBorder="1" applyAlignment="1" applyProtection="1">
      <alignment vertical="center" wrapText="1"/>
    </xf>
    <xf numFmtId="164" fontId="26" fillId="0" borderId="1" xfId="1" applyFont="1" applyBorder="1" applyAlignment="1" applyProtection="1">
      <alignment horizontal="right" vertical="center" wrapText="1"/>
    </xf>
    <xf numFmtId="164" fontId="26" fillId="0" borderId="1" xfId="1" applyFont="1" applyBorder="1" applyAlignment="1" applyProtection="1">
      <alignment horizontal="left" vertical="center"/>
    </xf>
    <xf numFmtId="4" fontId="26" fillId="0" borderId="1" xfId="1" applyNumberFormat="1" applyFont="1" applyBorder="1" applyAlignment="1" applyProtection="1">
      <alignment horizontal="right" vertical="center"/>
    </xf>
    <xf numFmtId="167" fontId="27" fillId="0" borderId="1" xfId="1" applyNumberFormat="1" applyFont="1" applyBorder="1" applyAlignment="1" applyProtection="1">
      <alignment vertical="center"/>
    </xf>
    <xf numFmtId="167" fontId="27" fillId="0" borderId="10" xfId="1" applyNumberFormat="1" applyFont="1" applyBorder="1" applyAlignment="1" applyProtection="1">
      <alignment vertical="center"/>
    </xf>
    <xf numFmtId="164" fontId="26" fillId="13" borderId="1" xfId="1" applyFont="1" applyFill="1" applyBorder="1" applyAlignment="1" applyProtection="1">
      <alignment horizontal="right" vertical="center" wrapText="1"/>
    </xf>
    <xf numFmtId="164" fontId="26" fillId="13" borderId="25" xfId="1" applyFont="1" applyFill="1" applyBorder="1" applyAlignment="1" applyProtection="1">
      <alignment vertical="center" wrapText="1"/>
    </xf>
    <xf numFmtId="165" fontId="28" fillId="0" borderId="1" xfId="1" applyNumberFormat="1" applyFont="1" applyBorder="1" applyAlignment="1" applyProtection="1">
      <alignment horizontal="right" vertical="center" wrapText="1"/>
    </xf>
    <xf numFmtId="165" fontId="47" fillId="0" borderId="1" xfId="1" applyNumberFormat="1" applyFont="1" applyBorder="1" applyAlignment="1" applyProtection="1">
      <alignment horizontal="right" vertical="center" wrapText="1"/>
    </xf>
    <xf numFmtId="164" fontId="28" fillId="0" borderId="1" xfId="1" applyFont="1" applyBorder="1" applyAlignment="1" applyProtection="1">
      <alignment horizontal="right" vertical="center" wrapText="1"/>
    </xf>
    <xf numFmtId="4" fontId="28" fillId="0" borderId="1" xfId="1" applyNumberFormat="1" applyFont="1" applyBorder="1" applyAlignment="1" applyProtection="1">
      <alignment horizontal="right" vertical="center" wrapText="1"/>
    </xf>
    <xf numFmtId="167" fontId="28" fillId="0" borderId="1" xfId="1" applyNumberFormat="1" applyFont="1" applyBorder="1" applyAlignment="1" applyProtection="1">
      <alignment vertical="center"/>
    </xf>
    <xf numFmtId="167" fontId="28" fillId="0" borderId="10" xfId="1" applyNumberFormat="1" applyFont="1" applyBorder="1" applyAlignment="1" applyProtection="1">
      <alignment vertical="center"/>
    </xf>
    <xf numFmtId="164" fontId="27" fillId="13" borderId="26" xfId="1" applyFont="1" applyFill="1" applyBorder="1" applyAlignment="1" applyProtection="1">
      <alignment horizontal="left" vertical="center" wrapText="1"/>
    </xf>
    <xf numFmtId="165" fontId="26" fillId="14" borderId="1" xfId="1" applyNumberFormat="1" applyFont="1" applyFill="1" applyBorder="1" applyAlignment="1" applyProtection="1">
      <alignment horizontal="right" vertical="center" wrapText="1"/>
    </xf>
    <xf numFmtId="165" fontId="27" fillId="14" borderId="1" xfId="1" applyNumberFormat="1" applyFont="1" applyFill="1" applyBorder="1" applyAlignment="1" applyProtection="1">
      <alignment horizontal="right" vertical="center" wrapText="1"/>
    </xf>
    <xf numFmtId="164" fontId="26" fillId="14" borderId="1" xfId="1" applyFont="1" applyFill="1" applyBorder="1" applyAlignment="1" applyProtection="1">
      <alignment horizontal="left" vertical="center" wrapText="1"/>
    </xf>
    <xf numFmtId="167" fontId="26" fillId="14" borderId="1" xfId="1" applyNumberFormat="1" applyFont="1" applyFill="1" applyBorder="1" applyAlignment="1" applyProtection="1">
      <alignment vertical="center" wrapText="1"/>
    </xf>
    <xf numFmtId="167" fontId="26" fillId="14" borderId="10" xfId="1" applyNumberFormat="1" applyFont="1" applyFill="1" applyBorder="1" applyAlignment="1" applyProtection="1">
      <alignment vertical="center" wrapText="1"/>
    </xf>
    <xf numFmtId="165" fontId="26" fillId="15" borderId="1" xfId="1" applyNumberFormat="1" applyFont="1" applyFill="1" applyBorder="1" applyAlignment="1" applyProtection="1">
      <alignment horizontal="right" vertical="center" wrapText="1"/>
    </xf>
    <xf numFmtId="165" fontId="27" fillId="15" borderId="1" xfId="1" applyNumberFormat="1" applyFont="1" applyFill="1" applyBorder="1" applyAlignment="1" applyProtection="1">
      <alignment horizontal="right" vertical="center" wrapText="1"/>
    </xf>
    <xf numFmtId="164" fontId="26" fillId="15" borderId="1" xfId="1" applyFont="1" applyFill="1" applyBorder="1" applyAlignment="1" applyProtection="1">
      <alignment horizontal="left" vertical="center" wrapText="1"/>
    </xf>
    <xf numFmtId="167" fontId="26" fillId="15" borderId="1" xfId="1" applyNumberFormat="1" applyFont="1" applyFill="1" applyBorder="1" applyAlignment="1" applyProtection="1">
      <alignment vertical="center" wrapText="1"/>
    </xf>
    <xf numFmtId="167" fontId="26" fillId="15" borderId="10" xfId="1" applyNumberFormat="1" applyFont="1" applyFill="1" applyBorder="1" applyAlignment="1" applyProtection="1">
      <alignment vertical="center" wrapText="1"/>
    </xf>
    <xf numFmtId="165" fontId="27" fillId="13" borderId="25" xfId="1" applyNumberFormat="1" applyFont="1" applyFill="1" applyBorder="1" applyAlignment="1" applyProtection="1">
      <alignment horizontal="right" vertical="center"/>
    </xf>
    <xf numFmtId="165" fontId="48" fillId="0" borderId="1" xfId="1" applyNumberFormat="1" applyFont="1" applyBorder="1" applyAlignment="1" applyProtection="1">
      <alignment horizontal="right" vertical="center"/>
    </xf>
    <xf numFmtId="165" fontId="27" fillId="16" borderId="1" xfId="1" applyNumberFormat="1" applyFont="1" applyFill="1" applyBorder="1" applyAlignment="1" applyProtection="1">
      <alignment horizontal="right" vertical="center" wrapText="1"/>
    </xf>
    <xf numFmtId="164" fontId="27" fillId="0" borderId="25" xfId="1" applyFont="1" applyBorder="1" applyAlignment="1" applyProtection="1">
      <alignment horizontal="left" vertical="center" wrapText="1"/>
    </xf>
    <xf numFmtId="4" fontId="27" fillId="0" borderId="25" xfId="1" applyNumberFormat="1" applyFont="1" applyBorder="1" applyAlignment="1" applyProtection="1">
      <alignment horizontal="right" vertical="center" wrapText="1"/>
    </xf>
    <xf numFmtId="164" fontId="26" fillId="12" borderId="1" xfId="1" applyFont="1" applyFill="1" applyBorder="1" applyAlignment="1" applyProtection="1">
      <alignment vertical="center" wrapText="1"/>
    </xf>
    <xf numFmtId="49" fontId="26" fillId="13" borderId="1" xfId="3" applyNumberFormat="1" applyFont="1" applyFill="1" applyBorder="1" applyAlignment="1">
      <alignment horizontal="right" vertical="center"/>
    </xf>
    <xf numFmtId="165" fontId="27" fillId="0" borderId="25" xfId="1" applyNumberFormat="1" applyFont="1" applyBorder="1" applyAlignment="1" applyProtection="1">
      <alignment horizontal="right" vertical="center"/>
    </xf>
    <xf numFmtId="164" fontId="26" fillId="0" borderId="25" xfId="1" applyFont="1" applyBorder="1" applyAlignment="1" applyProtection="1">
      <alignment vertical="center" wrapText="1"/>
    </xf>
    <xf numFmtId="4" fontId="26" fillId="0" borderId="25" xfId="1" applyNumberFormat="1" applyFont="1" applyBorder="1" applyAlignment="1" applyProtection="1">
      <alignment horizontal="right" vertical="center" wrapText="1"/>
    </xf>
    <xf numFmtId="167" fontId="13" fillId="0" borderId="1" xfId="1" applyNumberFormat="1" applyFont="1" applyBorder="1" applyAlignment="1" applyProtection="1">
      <alignment vertical="center"/>
    </xf>
    <xf numFmtId="49" fontId="27" fillId="13" borderId="1" xfId="3" applyNumberFormat="1" applyFont="1" applyFill="1" applyBorder="1" applyAlignment="1">
      <alignment horizontal="right" vertical="center"/>
    </xf>
    <xf numFmtId="4" fontId="27" fillId="13" borderId="1" xfId="3" applyNumberFormat="1" applyFont="1" applyFill="1" applyBorder="1" applyAlignment="1">
      <alignment vertical="center"/>
    </xf>
    <xf numFmtId="4" fontId="27" fillId="13" borderId="10" xfId="3" applyNumberFormat="1" applyFont="1" applyFill="1" applyBorder="1" applyAlignment="1">
      <alignment vertical="center"/>
    </xf>
    <xf numFmtId="165" fontId="49" fillId="0" borderId="1" xfId="1" applyNumberFormat="1" applyFont="1" applyBorder="1" applyAlignment="1" applyProtection="1">
      <alignment horizontal="right" vertical="center" wrapText="1"/>
    </xf>
    <xf numFmtId="165" fontId="50" fillId="0" borderId="1" xfId="1" applyNumberFormat="1" applyFont="1" applyBorder="1" applyAlignment="1" applyProtection="1">
      <alignment horizontal="right" vertical="center" wrapText="1"/>
    </xf>
    <xf numFmtId="4" fontId="26" fillId="13" borderId="10" xfId="1" applyNumberFormat="1" applyFont="1" applyFill="1" applyBorder="1" applyAlignment="1" applyProtection="1">
      <alignment horizontal="right" vertical="center" wrapText="1"/>
    </xf>
    <xf numFmtId="4" fontId="27" fillId="13" borderId="10" xfId="1" applyNumberFormat="1" applyFont="1" applyFill="1" applyBorder="1" applyAlignment="1" applyProtection="1">
      <alignment horizontal="right" vertical="center" wrapText="1"/>
    </xf>
    <xf numFmtId="4" fontId="27" fillId="13" borderId="25" xfId="1" applyNumberFormat="1" applyFont="1" applyFill="1" applyBorder="1" applyAlignment="1" applyProtection="1">
      <alignment horizontal="right" vertical="center" wrapText="1"/>
    </xf>
    <xf numFmtId="49" fontId="26" fillId="12" borderId="1" xfId="3" applyNumberFormat="1" applyFont="1" applyFill="1" applyBorder="1" applyAlignment="1">
      <alignment horizontal="right" vertical="center"/>
    </xf>
    <xf numFmtId="49" fontId="27" fillId="12" borderId="1" xfId="3" applyNumberFormat="1" applyFont="1" applyFill="1" applyBorder="1" applyAlignment="1">
      <alignment horizontal="right" vertical="center"/>
    </xf>
    <xf numFmtId="4" fontId="26" fillId="12" borderId="1" xfId="1" applyNumberFormat="1" applyFont="1" applyFill="1" applyBorder="1" applyAlignment="1" applyProtection="1">
      <alignment horizontal="right" vertical="center" wrapText="1"/>
    </xf>
    <xf numFmtId="164" fontId="26" fillId="13" borderId="27" xfId="1" applyFont="1" applyFill="1" applyBorder="1" applyAlignment="1" applyProtection="1">
      <alignment vertical="center" wrapText="1"/>
    </xf>
    <xf numFmtId="4" fontId="26" fillId="13" borderId="27" xfId="1" applyNumberFormat="1" applyFont="1" applyFill="1" applyBorder="1" applyAlignment="1" applyProtection="1">
      <alignment horizontal="right" vertical="center" wrapText="1"/>
    </xf>
    <xf numFmtId="167" fontId="13" fillId="13" borderId="1" xfId="1" applyNumberFormat="1" applyFont="1" applyFill="1" applyBorder="1" applyAlignment="1" applyProtection="1">
      <alignment vertical="center"/>
    </xf>
    <xf numFmtId="167" fontId="13" fillId="13" borderId="10" xfId="1" applyNumberFormat="1" applyFont="1" applyFill="1" applyBorder="1" applyAlignment="1" applyProtection="1">
      <alignment vertical="center"/>
    </xf>
    <xf numFmtId="165" fontId="51" fillId="13" borderId="1" xfId="1" applyNumberFormat="1" applyFont="1" applyFill="1" applyBorder="1" applyAlignment="1" applyProtection="1">
      <alignment horizontal="right" vertical="center"/>
    </xf>
    <xf numFmtId="49" fontId="51" fillId="13" borderId="1" xfId="3" applyNumberFormat="1" applyFont="1" applyFill="1" applyBorder="1" applyAlignment="1">
      <alignment horizontal="right" vertical="center"/>
    </xf>
    <xf numFmtId="49" fontId="52" fillId="13" borderId="1" xfId="3" applyNumberFormat="1" applyFont="1" applyFill="1" applyBorder="1" applyAlignment="1">
      <alignment horizontal="right" vertical="center"/>
    </xf>
    <xf numFmtId="164" fontId="53" fillId="13" borderId="1" xfId="1" applyFont="1" applyFill="1" applyBorder="1" applyAlignment="1" applyProtection="1">
      <alignment horizontal="right" vertical="center" wrapText="1"/>
    </xf>
    <xf numFmtId="4" fontId="53" fillId="13" borderId="26" xfId="1" applyNumberFormat="1" applyFont="1" applyFill="1" applyBorder="1" applyAlignment="1" applyProtection="1">
      <alignment horizontal="right" vertical="center" wrapText="1"/>
    </xf>
    <xf numFmtId="167" fontId="53" fillId="13" borderId="1" xfId="1" applyNumberFormat="1" applyFont="1" applyFill="1" applyBorder="1" applyAlignment="1" applyProtection="1">
      <alignment vertical="center"/>
    </xf>
    <xf numFmtId="167" fontId="53" fillId="13" borderId="10" xfId="1" applyNumberFormat="1" applyFont="1" applyFill="1" applyBorder="1" applyAlignment="1" applyProtection="1">
      <alignment vertical="center"/>
    </xf>
    <xf numFmtId="49" fontId="27" fillId="13" borderId="25" xfId="3" applyNumberFormat="1" applyFont="1" applyFill="1" applyBorder="1" applyAlignment="1">
      <alignment horizontal="right" vertical="center"/>
    </xf>
    <xf numFmtId="4" fontId="9" fillId="13" borderId="1" xfId="3" applyNumberFormat="1" applyFont="1" applyFill="1" applyBorder="1" applyAlignment="1">
      <alignment vertical="center"/>
    </xf>
    <xf numFmtId="167" fontId="51" fillId="13" borderId="10" xfId="1" applyNumberFormat="1" applyFont="1" applyFill="1" applyBorder="1" applyAlignment="1" applyProtection="1">
      <alignment vertical="center"/>
    </xf>
    <xf numFmtId="165" fontId="51" fillId="0" borderId="1" xfId="1" applyNumberFormat="1" applyFont="1" applyBorder="1" applyAlignment="1" applyProtection="1">
      <alignment horizontal="right" vertical="center" wrapText="1"/>
    </xf>
    <xf numFmtId="165" fontId="51" fillId="13" borderId="1" xfId="1" applyNumberFormat="1" applyFont="1" applyFill="1" applyBorder="1" applyAlignment="1" applyProtection="1">
      <alignment horizontal="right" vertical="center" wrapText="1"/>
    </xf>
    <xf numFmtId="165" fontId="52" fillId="13" borderId="1" xfId="1" applyNumberFormat="1" applyFont="1" applyFill="1" applyBorder="1" applyAlignment="1" applyProtection="1">
      <alignment horizontal="right" vertical="center" wrapText="1"/>
    </xf>
    <xf numFmtId="165" fontId="53" fillId="13" borderId="1" xfId="1" applyNumberFormat="1" applyFont="1" applyFill="1" applyBorder="1" applyAlignment="1" applyProtection="1">
      <alignment horizontal="right" vertical="center"/>
    </xf>
    <xf numFmtId="165" fontId="53" fillId="13" borderId="1" xfId="1" applyNumberFormat="1" applyFont="1" applyFill="1" applyBorder="1" applyAlignment="1" applyProtection="1">
      <alignment horizontal="right" vertical="center" wrapText="1"/>
    </xf>
    <xf numFmtId="165" fontId="54" fillId="13" borderId="1" xfId="1" applyNumberFormat="1" applyFont="1" applyFill="1" applyBorder="1" applyAlignment="1" applyProtection="1">
      <alignment horizontal="right" vertical="center" wrapText="1"/>
    </xf>
    <xf numFmtId="4" fontId="9" fillId="13" borderId="10" xfId="3" applyNumberFormat="1" applyFont="1" applyFill="1" applyBorder="1" applyAlignment="1">
      <alignment vertical="center"/>
    </xf>
    <xf numFmtId="167" fontId="27" fillId="13" borderId="10" xfId="1" applyNumberFormat="1" applyFont="1" applyFill="1" applyBorder="1" applyAlignment="1" applyProtection="1">
      <alignment vertical="center"/>
    </xf>
    <xf numFmtId="165" fontId="54" fillId="13" borderId="1" xfId="1" applyNumberFormat="1" applyFont="1" applyFill="1" applyBorder="1" applyAlignment="1" applyProtection="1">
      <alignment horizontal="right" vertical="center"/>
    </xf>
    <xf numFmtId="165" fontId="26" fillId="17" borderId="1" xfId="1" applyNumberFormat="1" applyFont="1" applyFill="1" applyBorder="1" applyAlignment="1" applyProtection="1">
      <alignment horizontal="right" vertical="center" wrapText="1"/>
    </xf>
    <xf numFmtId="165" fontId="26" fillId="18" borderId="1" xfId="1" applyNumberFormat="1" applyFont="1" applyFill="1" applyBorder="1" applyAlignment="1" applyProtection="1">
      <alignment horizontal="right" vertical="center" wrapText="1"/>
    </xf>
    <xf numFmtId="165" fontId="27" fillId="15" borderId="1" xfId="1" applyNumberFormat="1" applyFont="1" applyFill="1" applyBorder="1" applyAlignment="1" applyProtection="1">
      <alignment horizontal="right" vertical="center"/>
    </xf>
    <xf numFmtId="164" fontId="26" fillId="15" borderId="1" xfId="1" applyFont="1" applyFill="1" applyBorder="1" applyAlignment="1" applyProtection="1">
      <alignment vertical="center" wrapText="1"/>
    </xf>
    <xf numFmtId="4" fontId="26" fillId="15" borderId="1" xfId="1" applyNumberFormat="1" applyFont="1" applyFill="1" applyBorder="1" applyAlignment="1" applyProtection="1">
      <alignment horizontal="right" vertical="center" wrapText="1"/>
    </xf>
    <xf numFmtId="167" fontId="26" fillId="15" borderId="1" xfId="1" applyNumberFormat="1" applyFont="1" applyFill="1" applyBorder="1" applyAlignment="1" applyProtection="1">
      <alignment vertical="center"/>
    </xf>
    <xf numFmtId="167" fontId="26" fillId="15" borderId="10" xfId="1" applyNumberFormat="1" applyFont="1" applyFill="1" applyBorder="1" applyAlignment="1" applyProtection="1">
      <alignment vertical="center"/>
    </xf>
    <xf numFmtId="4" fontId="26" fillId="13" borderId="26" xfId="1" applyNumberFormat="1" applyFont="1" applyFill="1" applyBorder="1" applyAlignment="1" applyProtection="1">
      <alignment horizontal="right" vertical="center" wrapText="1"/>
    </xf>
    <xf numFmtId="167" fontId="27" fillId="13" borderId="26" xfId="1" applyNumberFormat="1" applyFont="1" applyFill="1" applyBorder="1" applyAlignment="1" applyProtection="1">
      <alignment vertical="center" wrapText="1"/>
    </xf>
    <xf numFmtId="167" fontId="9" fillId="13" borderId="10" xfId="1" applyNumberFormat="1" applyFont="1" applyFill="1" applyBorder="1" applyAlignment="1" applyProtection="1">
      <alignment vertical="center" wrapText="1"/>
    </xf>
    <xf numFmtId="165" fontId="26" fillId="15" borderId="1" xfId="1" applyNumberFormat="1" applyFont="1" applyFill="1" applyBorder="1" applyAlignment="1" applyProtection="1">
      <alignment horizontal="right" vertical="center"/>
    </xf>
    <xf numFmtId="165" fontId="26" fillId="16" borderId="1" xfId="1" applyNumberFormat="1" applyFont="1" applyFill="1" applyBorder="1" applyAlignment="1" applyProtection="1">
      <alignment horizontal="right" vertical="center"/>
    </xf>
    <xf numFmtId="165" fontId="26" fillId="17" borderId="1" xfId="1" applyNumberFormat="1" applyFont="1" applyFill="1" applyBorder="1" applyAlignment="1" applyProtection="1">
      <alignment horizontal="right" vertical="center"/>
    </xf>
    <xf numFmtId="165" fontId="27" fillId="18" borderId="1" xfId="1" applyNumberFormat="1" applyFont="1" applyFill="1" applyBorder="1" applyAlignment="1" applyProtection="1">
      <alignment horizontal="right" vertical="center"/>
    </xf>
    <xf numFmtId="167" fontId="47" fillId="13" borderId="1" xfId="1" applyNumberFormat="1" applyFont="1" applyFill="1" applyBorder="1" applyAlignment="1" applyProtection="1">
      <alignment vertical="center" wrapText="1"/>
    </xf>
    <xf numFmtId="165" fontId="26" fillId="14" borderId="1" xfId="1" applyNumberFormat="1" applyFont="1" applyFill="1" applyBorder="1" applyAlignment="1" applyProtection="1">
      <alignment horizontal="right" vertical="center"/>
    </xf>
    <xf numFmtId="165" fontId="27" fillId="14" borderId="1" xfId="1" applyNumberFormat="1" applyFont="1" applyFill="1" applyBorder="1" applyAlignment="1" applyProtection="1">
      <alignment horizontal="right" vertical="center"/>
    </xf>
    <xf numFmtId="165" fontId="26" fillId="14" borderId="1" xfId="1" applyNumberFormat="1" applyFont="1" applyFill="1" applyBorder="1" applyAlignment="1" applyProtection="1">
      <alignment horizontal="left" vertical="center" wrapText="1"/>
    </xf>
    <xf numFmtId="165" fontId="26" fillId="15" borderId="1" xfId="1" applyNumberFormat="1" applyFont="1" applyFill="1" applyBorder="1" applyAlignment="1" applyProtection="1">
      <alignment horizontal="left" vertical="center" wrapText="1"/>
    </xf>
    <xf numFmtId="165" fontId="49" fillId="13" borderId="1" xfId="1" applyNumberFormat="1" applyFont="1" applyFill="1" applyBorder="1" applyAlignment="1" applyProtection="1">
      <alignment horizontal="right" vertical="center"/>
    </xf>
    <xf numFmtId="165" fontId="50" fillId="13" borderId="1" xfId="1" applyNumberFormat="1" applyFont="1" applyFill="1" applyBorder="1" applyAlignment="1" applyProtection="1">
      <alignment horizontal="right" vertical="center"/>
    </xf>
    <xf numFmtId="164" fontId="49" fillId="13" borderId="1" xfId="1" applyFont="1" applyFill="1" applyBorder="1" applyAlignment="1" applyProtection="1">
      <alignment horizontal="right" vertical="center" wrapText="1"/>
    </xf>
    <xf numFmtId="165" fontId="28" fillId="13" borderId="1" xfId="1" applyNumberFormat="1" applyFont="1" applyFill="1" applyBorder="1" applyAlignment="1" applyProtection="1">
      <alignment horizontal="right" vertical="center"/>
    </xf>
    <xf numFmtId="167" fontId="49" fillId="13" borderId="1" xfId="1" applyNumberFormat="1" applyFont="1" applyFill="1" applyBorder="1" applyAlignment="1" applyProtection="1">
      <alignment vertical="center"/>
    </xf>
    <xf numFmtId="167" fontId="49" fillId="13" borderId="10" xfId="1" applyNumberFormat="1" applyFont="1" applyFill="1" applyBorder="1" applyAlignment="1" applyProtection="1">
      <alignment vertical="center"/>
    </xf>
    <xf numFmtId="49" fontId="50" fillId="13" borderId="1" xfId="3" applyNumberFormat="1" applyFont="1" applyFill="1" applyBorder="1" applyAlignment="1">
      <alignment horizontal="right" vertical="center"/>
    </xf>
    <xf numFmtId="49" fontId="49" fillId="13" borderId="1" xfId="3" applyNumberFormat="1" applyFont="1" applyFill="1" applyBorder="1" applyAlignment="1">
      <alignment horizontal="right" vertical="center"/>
    </xf>
    <xf numFmtId="164" fontId="50" fillId="13" borderId="1" xfId="1" applyFont="1" applyFill="1" applyBorder="1" applyAlignment="1" applyProtection="1">
      <alignment vertical="center" wrapText="1"/>
    </xf>
    <xf numFmtId="4" fontId="50" fillId="13" borderId="1" xfId="1" applyNumberFormat="1" applyFont="1" applyFill="1" applyBorder="1" applyAlignment="1" applyProtection="1">
      <alignment horizontal="right" vertical="center" wrapText="1"/>
    </xf>
    <xf numFmtId="4" fontId="50" fillId="13" borderId="1" xfId="3" applyNumberFormat="1" applyFont="1" applyFill="1" applyBorder="1" applyAlignment="1">
      <alignment vertical="center"/>
    </xf>
    <xf numFmtId="4" fontId="49" fillId="13" borderId="26" xfId="1" applyNumberFormat="1" applyFont="1" applyFill="1" applyBorder="1" applyAlignment="1" applyProtection="1">
      <alignment horizontal="right" vertical="center" wrapText="1"/>
    </xf>
    <xf numFmtId="49" fontId="26" fillId="0" borderId="1" xfId="3" applyNumberFormat="1" applyFont="1" applyBorder="1" applyAlignment="1">
      <alignment horizontal="right" vertical="center"/>
    </xf>
    <xf numFmtId="164" fontId="49" fillId="0" borderId="1" xfId="1" applyFont="1" applyBorder="1" applyAlignment="1" applyProtection="1">
      <alignment horizontal="right" vertical="center" wrapText="1"/>
    </xf>
    <xf numFmtId="4" fontId="49" fillId="0" borderId="26" xfId="1" applyNumberFormat="1" applyFont="1" applyBorder="1" applyAlignment="1" applyProtection="1">
      <alignment horizontal="right" vertical="center" wrapText="1"/>
    </xf>
    <xf numFmtId="167" fontId="49" fillId="0" borderId="1" xfId="1" applyNumberFormat="1" applyFont="1" applyBorder="1" applyAlignment="1" applyProtection="1">
      <alignment vertical="center"/>
    </xf>
    <xf numFmtId="167" fontId="49" fillId="0" borderId="10" xfId="1" applyNumberFormat="1" applyFont="1" applyBorder="1" applyAlignment="1" applyProtection="1">
      <alignment vertical="center"/>
    </xf>
    <xf numFmtId="165" fontId="49" fillId="13" borderId="1" xfId="1" applyNumberFormat="1" applyFont="1" applyFill="1" applyBorder="1" applyAlignment="1" applyProtection="1">
      <alignment horizontal="right" vertical="center" wrapText="1"/>
    </xf>
    <xf numFmtId="165" fontId="50" fillId="13" borderId="1" xfId="1" applyNumberFormat="1" applyFont="1" applyFill="1" applyBorder="1" applyAlignment="1" applyProtection="1">
      <alignment horizontal="right" vertical="center" wrapText="1"/>
    </xf>
    <xf numFmtId="167" fontId="49" fillId="13" borderId="1" xfId="1" applyNumberFormat="1" applyFont="1" applyFill="1" applyBorder="1" applyAlignment="1" applyProtection="1">
      <alignment vertical="center" wrapText="1"/>
    </xf>
    <xf numFmtId="167" fontId="49" fillId="13" borderId="10" xfId="1" applyNumberFormat="1" applyFont="1" applyFill="1" applyBorder="1" applyAlignment="1" applyProtection="1">
      <alignment vertical="center" wrapText="1"/>
    </xf>
    <xf numFmtId="167" fontId="47" fillId="0" borderId="10" xfId="1" applyNumberFormat="1" applyFont="1" applyBorder="1" applyAlignment="1" applyProtection="1">
      <alignment vertical="center" wrapText="1"/>
    </xf>
    <xf numFmtId="167" fontId="47" fillId="13" borderId="10" xfId="1" applyNumberFormat="1" applyFont="1" applyFill="1" applyBorder="1" applyAlignment="1" applyProtection="1">
      <alignment vertical="center" wrapText="1"/>
    </xf>
    <xf numFmtId="167" fontId="13" fillId="13" borderId="1" xfId="1" applyNumberFormat="1" applyFont="1" applyFill="1" applyBorder="1" applyAlignment="1" applyProtection="1">
      <alignment vertical="center" wrapText="1"/>
    </xf>
    <xf numFmtId="165" fontId="26" fillId="21" borderId="1" xfId="1" applyNumberFormat="1" applyFont="1" applyFill="1" applyBorder="1" applyAlignment="1" applyProtection="1">
      <alignment horizontal="right" vertical="center"/>
    </xf>
    <xf numFmtId="165" fontId="26" fillId="18" borderId="1" xfId="1" applyNumberFormat="1" applyFont="1" applyFill="1" applyBorder="1" applyAlignment="1" applyProtection="1">
      <alignment horizontal="right" vertical="center"/>
    </xf>
    <xf numFmtId="165" fontId="41" fillId="0" borderId="1" xfId="1" applyNumberFormat="1" applyFont="1" applyBorder="1" applyAlignment="1" applyProtection="1">
      <alignment horizontal="right" vertical="center" wrapText="1"/>
    </xf>
    <xf numFmtId="165" fontId="43" fillId="0" borderId="1" xfId="1" applyNumberFormat="1" applyFont="1" applyBorder="1" applyAlignment="1" applyProtection="1">
      <alignment horizontal="right" vertical="center" wrapText="1"/>
    </xf>
    <xf numFmtId="164" fontId="41" fillId="0" borderId="1" xfId="1" applyFont="1" applyBorder="1" applyAlignment="1" applyProtection="1">
      <alignment horizontal="right" vertical="center" wrapText="1"/>
    </xf>
    <xf numFmtId="167" fontId="41" fillId="0" borderId="1" xfId="1" applyNumberFormat="1" applyFont="1" applyBorder="1" applyAlignment="1" applyProtection="1">
      <alignment vertical="center"/>
    </xf>
    <xf numFmtId="167" fontId="41" fillId="0" borderId="10" xfId="1" applyNumberFormat="1" applyFont="1" applyBorder="1" applyAlignment="1" applyProtection="1">
      <alignment vertical="center"/>
    </xf>
    <xf numFmtId="165" fontId="41" fillId="0" borderId="1" xfId="1" applyNumberFormat="1" applyFont="1" applyBorder="1" applyAlignment="1" applyProtection="1">
      <alignment horizontal="right" vertical="center"/>
    </xf>
    <xf numFmtId="165" fontId="28" fillId="20" borderId="1" xfId="1" applyNumberFormat="1" applyFont="1" applyFill="1" applyBorder="1" applyAlignment="1" applyProtection="1">
      <alignment horizontal="right" vertical="center" wrapText="1"/>
    </xf>
    <xf numFmtId="165" fontId="47" fillId="20" borderId="1" xfId="1" applyNumberFormat="1" applyFont="1" applyFill="1" applyBorder="1" applyAlignment="1" applyProtection="1">
      <alignment horizontal="right" vertical="center" wrapText="1"/>
    </xf>
    <xf numFmtId="165" fontId="47" fillId="20" borderId="1" xfId="1" applyNumberFormat="1" applyFont="1" applyFill="1" applyBorder="1" applyAlignment="1" applyProtection="1">
      <alignment horizontal="right" vertical="center"/>
    </xf>
    <xf numFmtId="165" fontId="28" fillId="20" borderId="1" xfId="1" applyNumberFormat="1" applyFont="1" applyFill="1" applyBorder="1" applyAlignment="1" applyProtection="1">
      <alignment horizontal="right" vertical="center"/>
    </xf>
    <xf numFmtId="164" fontId="28" fillId="20" borderId="1" xfId="1" applyFont="1" applyFill="1" applyBorder="1" applyAlignment="1" applyProtection="1">
      <alignment horizontal="left" vertical="center"/>
    </xf>
    <xf numFmtId="167" fontId="28" fillId="20" borderId="1" xfId="1" applyNumberFormat="1" applyFont="1" applyFill="1" applyBorder="1" applyAlignment="1" applyProtection="1">
      <alignment vertical="center"/>
    </xf>
    <xf numFmtId="167" fontId="28" fillId="20" borderId="10" xfId="1" applyNumberFormat="1" applyFont="1" applyFill="1" applyBorder="1" applyAlignment="1" applyProtection="1">
      <alignment vertical="center"/>
    </xf>
    <xf numFmtId="164" fontId="28" fillId="20" borderId="1" xfId="1" applyFont="1" applyFill="1" applyBorder="1" applyAlignment="1" applyProtection="1">
      <alignment vertical="center" wrapText="1"/>
    </xf>
    <xf numFmtId="164" fontId="47" fillId="20" borderId="1" xfId="1" applyFont="1" applyFill="1" applyBorder="1" applyAlignment="1" applyProtection="1">
      <alignment vertical="center" wrapText="1"/>
    </xf>
    <xf numFmtId="167" fontId="47" fillId="20" borderId="1" xfId="1" applyNumberFormat="1" applyFont="1" applyFill="1" applyBorder="1" applyAlignment="1" applyProtection="1">
      <alignment vertical="center" wrapText="1"/>
    </xf>
    <xf numFmtId="167" fontId="47" fillId="20" borderId="10" xfId="1" applyNumberFormat="1" applyFont="1" applyFill="1" applyBorder="1" applyAlignment="1" applyProtection="1">
      <alignment vertical="center" wrapText="1"/>
    </xf>
    <xf numFmtId="165" fontId="41" fillId="13" borderId="1" xfId="1" applyNumberFormat="1" applyFont="1" applyFill="1" applyBorder="1" applyAlignment="1" applyProtection="1">
      <alignment horizontal="right" vertical="center"/>
    </xf>
    <xf numFmtId="165" fontId="43" fillId="13" borderId="1" xfId="1" applyNumberFormat="1" applyFont="1" applyFill="1" applyBorder="1" applyAlignment="1" applyProtection="1">
      <alignment horizontal="right" vertical="center"/>
    </xf>
    <xf numFmtId="164" fontId="43" fillId="13" borderId="1" xfId="1" applyFont="1" applyFill="1" applyBorder="1" applyAlignment="1" applyProtection="1">
      <alignment horizontal="left" vertical="center" wrapText="1"/>
    </xf>
    <xf numFmtId="4" fontId="43" fillId="13" borderId="1" xfId="1" applyNumberFormat="1" applyFont="1" applyFill="1" applyBorder="1" applyAlignment="1" applyProtection="1">
      <alignment horizontal="right" vertical="center" wrapText="1"/>
    </xf>
    <xf numFmtId="167" fontId="43" fillId="13" borderId="1" xfId="1" applyNumberFormat="1" applyFont="1" applyFill="1" applyBorder="1" applyAlignment="1" applyProtection="1">
      <alignment vertical="center" wrapText="1"/>
    </xf>
    <xf numFmtId="164" fontId="41" fillId="13" borderId="1" xfId="1" applyFont="1" applyFill="1" applyBorder="1" applyAlignment="1" applyProtection="1">
      <alignment horizontal="right" vertical="center" wrapText="1"/>
    </xf>
    <xf numFmtId="165" fontId="28" fillId="13" borderId="1" xfId="1" applyNumberFormat="1" applyFont="1" applyFill="1" applyBorder="1" applyAlignment="1" applyProtection="1">
      <alignment horizontal="right" vertical="center" wrapText="1"/>
    </xf>
    <xf numFmtId="165" fontId="47" fillId="13" borderId="1" xfId="1" applyNumberFormat="1" applyFont="1" applyFill="1" applyBorder="1" applyAlignment="1" applyProtection="1">
      <alignment horizontal="right" vertical="center" wrapText="1"/>
    </xf>
    <xf numFmtId="164" fontId="47" fillId="13" borderId="1" xfId="1" applyFont="1" applyFill="1" applyBorder="1" applyAlignment="1" applyProtection="1">
      <alignment horizontal="left" vertical="center" wrapText="1"/>
    </xf>
    <xf numFmtId="4" fontId="47" fillId="13" borderId="1" xfId="1" applyNumberFormat="1" applyFont="1" applyFill="1" applyBorder="1" applyAlignment="1" applyProtection="1">
      <alignment horizontal="right" vertical="center" wrapText="1"/>
    </xf>
    <xf numFmtId="165" fontId="26" fillId="22" borderId="1" xfId="1" applyNumberFormat="1" applyFont="1" applyFill="1" applyBorder="1" applyAlignment="1" applyProtection="1">
      <alignment horizontal="right" vertical="center" wrapText="1"/>
    </xf>
    <xf numFmtId="165" fontId="55" fillId="13" borderId="1" xfId="1" applyNumberFormat="1" applyFont="1" applyFill="1" applyBorder="1" applyAlignment="1" applyProtection="1">
      <alignment horizontal="right" vertical="center"/>
    </xf>
    <xf numFmtId="165" fontId="56" fillId="13" borderId="1" xfId="1" applyNumberFormat="1" applyFont="1" applyFill="1" applyBorder="1" applyAlignment="1" applyProtection="1">
      <alignment horizontal="right" vertical="center"/>
    </xf>
    <xf numFmtId="165" fontId="55" fillId="13" borderId="1" xfId="1" applyNumberFormat="1" applyFont="1" applyFill="1" applyBorder="1" applyAlignment="1" applyProtection="1">
      <alignment horizontal="right" vertical="center" wrapText="1"/>
    </xf>
    <xf numFmtId="4" fontId="55" fillId="13" borderId="26" xfId="1" applyNumberFormat="1" applyFont="1" applyFill="1" applyBorder="1" applyAlignment="1" applyProtection="1">
      <alignment horizontal="right" vertical="center" wrapText="1"/>
    </xf>
    <xf numFmtId="167" fontId="55" fillId="13" borderId="1" xfId="1" applyNumberFormat="1" applyFont="1" applyFill="1" applyBorder="1" applyAlignment="1" applyProtection="1">
      <alignment vertical="center"/>
    </xf>
    <xf numFmtId="167" fontId="55" fillId="13" borderId="10" xfId="1" applyNumberFormat="1" applyFont="1" applyFill="1" applyBorder="1" applyAlignment="1" applyProtection="1">
      <alignment vertical="center"/>
    </xf>
    <xf numFmtId="165" fontId="27" fillId="13" borderId="10" xfId="1" applyNumberFormat="1" applyFont="1" applyFill="1" applyBorder="1" applyAlignment="1" applyProtection="1">
      <alignment horizontal="right" vertical="center" wrapText="1"/>
    </xf>
    <xf numFmtId="4" fontId="27" fillId="13" borderId="26" xfId="1" applyNumberFormat="1" applyFont="1" applyFill="1" applyBorder="1" applyAlignment="1" applyProtection="1">
      <alignment horizontal="right" vertical="center" wrapText="1"/>
    </xf>
    <xf numFmtId="165" fontId="26" fillId="23" borderId="1" xfId="1" applyNumberFormat="1" applyFont="1" applyFill="1" applyBorder="1" applyAlignment="1" applyProtection="1">
      <alignment horizontal="right" vertical="center"/>
    </xf>
    <xf numFmtId="165" fontId="55" fillId="0" borderId="1" xfId="1" applyNumberFormat="1" applyFont="1" applyBorder="1" applyAlignment="1" applyProtection="1">
      <alignment horizontal="right" vertical="center" wrapText="1"/>
    </xf>
    <xf numFmtId="4" fontId="55" fillId="0" borderId="26" xfId="1" applyNumberFormat="1" applyFont="1" applyBorder="1" applyAlignment="1" applyProtection="1">
      <alignment horizontal="right" vertical="center" wrapText="1"/>
    </xf>
    <xf numFmtId="167" fontId="55" fillId="0" borderId="1" xfId="1" applyNumberFormat="1" applyFont="1" applyBorder="1" applyAlignment="1" applyProtection="1">
      <alignment vertical="center"/>
    </xf>
    <xf numFmtId="165" fontId="26" fillId="13" borderId="16" xfId="1" applyNumberFormat="1" applyFont="1" applyFill="1" applyBorder="1" applyAlignment="1" applyProtection="1">
      <alignment horizontal="right" vertical="center"/>
    </xf>
    <xf numFmtId="165" fontId="27" fillId="13" borderId="16" xfId="1" applyNumberFormat="1" applyFont="1" applyFill="1" applyBorder="1" applyAlignment="1" applyProtection="1">
      <alignment horizontal="right" vertical="center"/>
    </xf>
    <xf numFmtId="165" fontId="26" fillId="13" borderId="16" xfId="1" applyNumberFormat="1" applyFont="1" applyFill="1" applyBorder="1" applyAlignment="1" applyProtection="1">
      <alignment horizontal="right" vertical="center" wrapText="1"/>
    </xf>
    <xf numFmtId="165" fontId="27" fillId="13" borderId="16" xfId="1" applyNumberFormat="1" applyFont="1" applyFill="1" applyBorder="1" applyAlignment="1" applyProtection="1">
      <alignment horizontal="right" vertical="center" wrapText="1"/>
    </xf>
    <xf numFmtId="164" fontId="27" fillId="13" borderId="16" xfId="1" applyFont="1" applyFill="1" applyBorder="1" applyAlignment="1" applyProtection="1">
      <alignment vertical="center" wrapText="1"/>
    </xf>
    <xf numFmtId="4" fontId="27" fillId="13" borderId="16" xfId="1" applyNumberFormat="1" applyFont="1" applyFill="1" applyBorder="1" applyAlignment="1" applyProtection="1">
      <alignment horizontal="right" vertical="center" wrapText="1"/>
    </xf>
    <xf numFmtId="167" fontId="27" fillId="13" borderId="16" xfId="1" applyNumberFormat="1" applyFont="1" applyFill="1" applyBorder="1" applyAlignment="1" applyProtection="1">
      <alignment vertical="center" wrapText="1"/>
    </xf>
    <xf numFmtId="167" fontId="9" fillId="13" borderId="16" xfId="1" applyNumberFormat="1" applyFont="1" applyFill="1" applyBorder="1" applyAlignment="1" applyProtection="1">
      <alignment vertical="center" wrapText="1"/>
    </xf>
    <xf numFmtId="167" fontId="27" fillId="13" borderId="16" xfId="1" applyNumberFormat="1" applyFont="1" applyFill="1" applyBorder="1" applyAlignment="1" applyProtection="1">
      <alignment vertical="center"/>
    </xf>
    <xf numFmtId="4" fontId="10" fillId="0" borderId="0" xfId="3" applyNumberFormat="1" applyFont="1" applyAlignment="1">
      <alignment horizontal="right" vertical="center"/>
    </xf>
    <xf numFmtId="164" fontId="57" fillId="0" borderId="0" xfId="1" applyFont="1" applyBorder="1" applyAlignment="1" applyProtection="1">
      <alignment horizontal="right" vertical="center"/>
    </xf>
    <xf numFmtId="164" fontId="58" fillId="0" borderId="0" xfId="1" applyFont="1" applyBorder="1" applyAlignment="1" applyProtection="1">
      <alignment horizontal="right" vertical="center"/>
    </xf>
    <xf numFmtId="49" fontId="58" fillId="0" borderId="0" xfId="1" applyNumberFormat="1" applyFont="1" applyBorder="1" applyAlignment="1" applyProtection="1">
      <alignment horizontal="right" vertical="center"/>
    </xf>
    <xf numFmtId="164" fontId="58" fillId="0" borderId="0" xfId="1" applyFont="1" applyBorder="1" applyAlignment="1" applyProtection="1">
      <alignment vertical="center"/>
    </xf>
    <xf numFmtId="4" fontId="58" fillId="0" borderId="0" xfId="1" applyNumberFormat="1" applyFont="1" applyBorder="1" applyAlignment="1" applyProtection="1">
      <alignment horizontal="right" vertical="center"/>
    </xf>
    <xf numFmtId="164" fontId="57" fillId="0" borderId="0" xfId="1" applyFont="1" applyBorder="1" applyAlignment="1" applyProtection="1">
      <alignment horizontal="center" vertical="center"/>
    </xf>
    <xf numFmtId="164" fontId="59" fillId="0" borderId="0" xfId="1" applyFont="1" applyBorder="1" applyAlignment="1" applyProtection="1">
      <alignment horizontal="right" vertical="center"/>
    </xf>
    <xf numFmtId="164" fontId="60" fillId="0" borderId="0" xfId="1" applyFont="1" applyBorder="1" applyAlignment="1" applyProtection="1">
      <alignment horizontal="right" vertical="center"/>
    </xf>
    <xf numFmtId="165" fontId="26" fillId="0" borderId="0" xfId="1" applyNumberFormat="1" applyFont="1" applyBorder="1" applyAlignment="1" applyProtection="1">
      <alignment horizontal="right" vertical="center"/>
    </xf>
    <xf numFmtId="165" fontId="27" fillId="0" borderId="0" xfId="1" applyNumberFormat="1" applyFont="1" applyBorder="1" applyAlignment="1" applyProtection="1">
      <alignment horizontal="right" vertical="center"/>
    </xf>
    <xf numFmtId="165" fontId="26" fillId="0" borderId="0" xfId="1" applyNumberFormat="1" applyFont="1" applyBorder="1" applyAlignment="1" applyProtection="1">
      <alignment horizontal="right" vertical="center" wrapText="1"/>
    </xf>
    <xf numFmtId="165" fontId="27" fillId="0" borderId="0" xfId="1" applyNumberFormat="1" applyFont="1" applyBorder="1" applyAlignment="1" applyProtection="1">
      <alignment horizontal="right" vertical="center" wrapText="1"/>
    </xf>
    <xf numFmtId="4" fontId="26" fillId="0" borderId="26" xfId="1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0" fontId="20" fillId="0" borderId="0" xfId="0" applyFont="1"/>
    <xf numFmtId="0" fontId="47" fillId="0" borderId="0" xfId="0" applyFont="1"/>
    <xf numFmtId="4" fontId="47" fillId="0" borderId="0" xfId="0" applyNumberFormat="1" applyFont="1"/>
    <xf numFmtId="0" fontId="19" fillId="0" borderId="0" xfId="0" applyFont="1" applyAlignment="1">
      <alignment horizontal="center"/>
    </xf>
    <xf numFmtId="0" fontId="20" fillId="0" borderId="13" xfId="3" applyFont="1" applyBorder="1" applyAlignment="1">
      <alignment vertical="top"/>
    </xf>
    <xf numFmtId="0" fontId="20" fillId="0" borderId="14" xfId="3" applyFont="1" applyBorder="1" applyAlignment="1">
      <alignment vertical="top"/>
    </xf>
    <xf numFmtId="4" fontId="10" fillId="4" borderId="5" xfId="1" applyNumberFormat="1" applyFont="1" applyFill="1" applyBorder="1" applyAlignment="1" applyProtection="1">
      <alignment horizontal="center" vertical="center" wrapText="1"/>
    </xf>
    <xf numFmtId="4" fontId="10" fillId="0" borderId="1" xfId="1" applyNumberFormat="1" applyFont="1" applyBorder="1" applyAlignment="1" applyProtection="1">
      <alignment horizontal="center" vertical="center"/>
    </xf>
    <xf numFmtId="167" fontId="10" fillId="6" borderId="1" xfId="1" applyNumberFormat="1" applyFont="1" applyFill="1" applyBorder="1" applyAlignment="1" applyProtection="1">
      <alignment horizontal="center" vertical="center" wrapText="1"/>
    </xf>
    <xf numFmtId="4" fontId="10" fillId="5" borderId="1" xfId="1" applyNumberFormat="1" applyFont="1" applyFill="1" applyBorder="1" applyAlignment="1" applyProtection="1">
      <alignment horizontal="center" vertical="center" wrapText="1"/>
    </xf>
    <xf numFmtId="167" fontId="10" fillId="5" borderId="1" xfId="1" applyNumberFormat="1" applyFont="1" applyFill="1" applyBorder="1" applyAlignment="1" applyProtection="1">
      <alignment horizontal="center" vertical="center"/>
    </xf>
    <xf numFmtId="167" fontId="10" fillId="5" borderId="10" xfId="1" applyNumberFormat="1" applyFont="1" applyFill="1" applyBorder="1" applyAlignment="1" applyProtection="1">
      <alignment horizontal="center" vertical="center"/>
    </xf>
    <xf numFmtId="4" fontId="10" fillId="4" borderId="5" xfId="1" applyNumberFormat="1" applyFont="1" applyFill="1" applyBorder="1" applyAlignment="1" applyProtection="1">
      <alignment horizontal="center" vertical="center"/>
    </xf>
    <xf numFmtId="4" fontId="10" fillId="4" borderId="11" xfId="1" applyNumberFormat="1" applyFont="1" applyFill="1" applyBorder="1" applyAlignment="1" applyProtection="1">
      <alignment horizontal="center" vertical="center"/>
    </xf>
    <xf numFmtId="167" fontId="10" fillId="6" borderId="10" xfId="1" applyNumberFormat="1" applyFont="1" applyFill="1" applyBorder="1" applyAlignment="1" applyProtection="1">
      <alignment horizontal="center" vertical="center"/>
    </xf>
    <xf numFmtId="0" fontId="61" fillId="0" borderId="0" xfId="0" applyFont="1"/>
    <xf numFmtId="0" fontId="0" fillId="0" borderId="9" xfId="0" applyBorder="1"/>
    <xf numFmtId="0" fontId="62" fillId="0" borderId="9" xfId="0" applyFont="1" applyBorder="1"/>
    <xf numFmtId="164" fontId="58" fillId="0" borderId="0" xfId="1" applyFont="1" applyBorder="1" applyAlignment="1" applyProtection="1">
      <alignment horizontal="center" vertical="center"/>
    </xf>
    <xf numFmtId="4" fontId="57" fillId="0" borderId="0" xfId="1" applyNumberFormat="1" applyFont="1" applyBorder="1" applyAlignment="1" applyProtection="1">
      <alignment horizontal="right" vertical="center"/>
    </xf>
    <xf numFmtId="164" fontId="13" fillId="0" borderId="0" xfId="1" applyFont="1" applyBorder="1" applyAlignment="1" applyProtection="1">
      <alignment horizontal="center" vertical="center" wrapText="1"/>
    </xf>
    <xf numFmtId="4" fontId="13" fillId="0" borderId="0" xfId="1" applyNumberFormat="1" applyFont="1" applyBorder="1" applyAlignment="1" applyProtection="1">
      <alignment horizontal="right" vertical="center" wrapText="1"/>
    </xf>
    <xf numFmtId="164" fontId="13" fillId="0" borderId="0" xfId="1" applyFont="1" applyBorder="1" applyAlignment="1" applyProtection="1">
      <alignment horizontal="left" vertical="center"/>
    </xf>
    <xf numFmtId="0" fontId="28" fillId="0" borderId="0" xfId="0" applyFont="1"/>
    <xf numFmtId="0" fontId="16" fillId="0" borderId="0" xfId="3" applyFont="1"/>
    <xf numFmtId="0" fontId="61" fillId="0" borderId="9" xfId="0" applyFont="1" applyBorder="1" applyAlignment="1">
      <alignment horizontal="center"/>
    </xf>
    <xf numFmtId="4" fontId="10" fillId="0" borderId="0" xfId="1" applyNumberFormat="1" applyFont="1" applyBorder="1" applyAlignment="1" applyProtection="1">
      <alignment horizontal="center" vertical="center"/>
    </xf>
    <xf numFmtId="0" fontId="15" fillId="2" borderId="0" xfId="3" applyFont="1" applyFill="1" applyAlignment="1">
      <alignment horizontal="center" vertical="center"/>
    </xf>
    <xf numFmtId="4" fontId="10" fillId="5" borderId="0" xfId="1" applyNumberFormat="1" applyFont="1" applyFill="1" applyBorder="1" applyAlignment="1" applyProtection="1">
      <alignment horizontal="center" vertical="center"/>
    </xf>
    <xf numFmtId="164" fontId="8" fillId="0" borderId="0" xfId="1" applyFont="1" applyBorder="1" applyAlignment="1" applyProtection="1">
      <alignment horizontal="left" vertical="center" wrapText="1"/>
    </xf>
    <xf numFmtId="164" fontId="11" fillId="0" borderId="0" xfId="1" applyFont="1" applyBorder="1" applyAlignment="1" applyProtection="1">
      <alignment horizontal="center" vertical="center"/>
    </xf>
    <xf numFmtId="164" fontId="13" fillId="0" borderId="0" xfId="1" applyFont="1" applyBorder="1" applyAlignment="1" applyProtection="1">
      <alignment horizontal="center" vertical="center"/>
    </xf>
    <xf numFmtId="0" fontId="14" fillId="0" borderId="0" xfId="2" applyFont="1"/>
    <xf numFmtId="164" fontId="16" fillId="3" borderId="1" xfId="1" applyFont="1" applyFill="1" applyBorder="1" applyAlignment="1" applyProtection="1">
      <alignment horizontal="center" vertical="center"/>
    </xf>
    <xf numFmtId="164" fontId="16" fillId="3" borderId="1" xfId="1" applyFont="1" applyFill="1" applyBorder="1" applyAlignment="1" applyProtection="1">
      <alignment horizontal="center" vertical="center" wrapText="1"/>
    </xf>
    <xf numFmtId="164" fontId="16" fillId="3" borderId="2" xfId="1" applyFont="1" applyFill="1" applyBorder="1" applyAlignment="1" applyProtection="1">
      <alignment horizontal="center" vertical="center" wrapText="1"/>
    </xf>
    <xf numFmtId="164" fontId="16" fillId="3" borderId="3" xfId="1" applyFont="1" applyFill="1" applyBorder="1" applyAlignment="1" applyProtection="1">
      <alignment horizontal="center" vertical="center" wrapText="1"/>
    </xf>
    <xf numFmtId="164" fontId="16" fillId="3" borderId="4" xfId="1" applyFont="1" applyFill="1" applyBorder="1" applyAlignment="1" applyProtection="1">
      <alignment horizontal="center" vertical="center" wrapText="1"/>
    </xf>
    <xf numFmtId="0" fontId="20" fillId="0" borderId="13" xfId="3" applyFont="1" applyBorder="1"/>
    <xf numFmtId="0" fontId="20" fillId="0" borderId="14" xfId="3" applyFont="1" applyBorder="1"/>
    <xf numFmtId="4" fontId="10" fillId="0" borderId="13" xfId="3" applyNumberFormat="1" applyFont="1" applyBorder="1"/>
    <xf numFmtId="4" fontId="10" fillId="0" borderId="14" xfId="3" applyNumberFormat="1" applyFont="1" applyBorder="1"/>
    <xf numFmtId="164" fontId="15" fillId="0" borderId="0" xfId="1" applyFont="1" applyAlignment="1">
      <alignment horizontal="left"/>
    </xf>
    <xf numFmtId="164" fontId="13" fillId="0" borderId="0" xfId="1" applyFont="1" applyBorder="1" applyAlignment="1" applyProtection="1">
      <alignment horizontal="center"/>
    </xf>
    <xf numFmtId="0" fontId="19" fillId="0" borderId="13" xfId="3" applyFont="1" applyBorder="1" applyAlignment="1">
      <alignment horizontal="center" wrapText="1"/>
    </xf>
    <xf numFmtId="0" fontId="19" fillId="0" borderId="14" xfId="3" applyFont="1" applyBorder="1" applyAlignment="1">
      <alignment horizontal="center" wrapText="1"/>
    </xf>
    <xf numFmtId="0" fontId="19" fillId="0" borderId="13" xfId="3" applyFont="1" applyBorder="1"/>
    <xf numFmtId="0" fontId="19" fillId="0" borderId="14" xfId="3" applyFont="1" applyBorder="1"/>
    <xf numFmtId="4" fontId="16" fillId="0" borderId="13" xfId="3" applyNumberFormat="1" applyFont="1" applyBorder="1"/>
    <xf numFmtId="4" fontId="16" fillId="0" borderId="14" xfId="3" applyNumberFormat="1" applyFont="1" applyBorder="1"/>
    <xf numFmtId="0" fontId="19" fillId="0" borderId="13" xfId="3" applyFont="1" applyBorder="1" applyAlignment="1">
      <alignment horizontal="center"/>
    </xf>
    <xf numFmtId="0" fontId="19" fillId="0" borderId="14" xfId="3" applyFont="1" applyBorder="1" applyAlignment="1">
      <alignment horizontal="center"/>
    </xf>
    <xf numFmtId="0" fontId="21" fillId="0" borderId="13" xfId="3" applyFont="1" applyBorder="1"/>
    <xf numFmtId="0" fontId="21" fillId="0" borderId="14" xfId="3" applyFont="1" applyBorder="1"/>
    <xf numFmtId="4" fontId="21" fillId="0" borderId="13" xfId="3" applyNumberFormat="1" applyFont="1" applyBorder="1"/>
    <xf numFmtId="4" fontId="21" fillId="0" borderId="14" xfId="3" applyNumberFormat="1" applyFont="1" applyBorder="1"/>
    <xf numFmtId="0" fontId="20" fillId="0" borderId="13" xfId="3" applyFont="1" applyBorder="1" applyAlignment="1">
      <alignment horizontal="left" wrapText="1"/>
    </xf>
    <xf numFmtId="0" fontId="20" fillId="0" borderId="14" xfId="3" applyFont="1" applyBorder="1" applyAlignment="1">
      <alignment horizontal="left" wrapText="1"/>
    </xf>
    <xf numFmtId="0" fontId="21" fillId="0" borderId="13" xfId="3" applyFont="1" applyBorder="1" applyAlignment="1">
      <alignment wrapText="1"/>
    </xf>
    <xf numFmtId="0" fontId="21" fillId="0" borderId="14" xfId="3" applyFont="1" applyBorder="1" applyAlignment="1">
      <alignment wrapText="1"/>
    </xf>
    <xf numFmtId="0" fontId="20" fillId="0" borderId="13" xfId="3" applyFont="1" applyBorder="1" applyAlignment="1">
      <alignment wrapText="1"/>
    </xf>
    <xf numFmtId="0" fontId="20" fillId="0" borderId="14" xfId="3" applyFont="1" applyBorder="1" applyAlignment="1">
      <alignment wrapText="1"/>
    </xf>
    <xf numFmtId="0" fontId="19" fillId="0" borderId="13" xfId="3" applyFont="1" applyBorder="1" applyAlignment="1">
      <alignment wrapText="1"/>
    </xf>
    <xf numFmtId="0" fontId="19" fillId="0" borderId="14" xfId="3" applyFont="1" applyBorder="1" applyAlignment="1">
      <alignment wrapText="1"/>
    </xf>
    <xf numFmtId="4" fontId="21" fillId="0" borderId="13" xfId="3" applyNumberFormat="1" applyFont="1" applyBorder="1" applyAlignment="1">
      <alignment horizontal="right"/>
    </xf>
    <xf numFmtId="4" fontId="21" fillId="0" borderId="14" xfId="3" applyNumberFormat="1" applyFont="1" applyBorder="1" applyAlignment="1">
      <alignment horizontal="right"/>
    </xf>
    <xf numFmtId="4" fontId="21" fillId="0" borderId="13" xfId="3" applyNumberFormat="1" applyFont="1" applyBorder="1" applyAlignment="1">
      <alignment horizontal="right" wrapText="1"/>
    </xf>
    <xf numFmtId="4" fontId="21" fillId="0" borderId="14" xfId="3" applyNumberFormat="1" applyFont="1" applyBorder="1" applyAlignment="1">
      <alignment horizontal="right" wrapText="1"/>
    </xf>
    <xf numFmtId="0" fontId="6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0" fillId="0" borderId="0" xfId="3" applyFont="1" applyAlignment="1">
      <alignment horizontal="center"/>
    </xf>
    <xf numFmtId="4" fontId="62" fillId="0" borderId="13" xfId="0" applyNumberFormat="1" applyFont="1" applyBorder="1"/>
    <xf numFmtId="4" fontId="62" fillId="0" borderId="14" xfId="0" applyNumberFormat="1" applyFont="1" applyBorder="1"/>
    <xf numFmtId="0" fontId="0" fillId="0" borderId="13" xfId="0" applyBorder="1"/>
    <xf numFmtId="0" fontId="0" fillId="0" borderId="14" xfId="0" applyBorder="1"/>
    <xf numFmtId="4" fontId="0" fillId="0" borderId="13" xfId="0" applyNumberFormat="1" applyBorder="1"/>
    <xf numFmtId="4" fontId="0" fillId="0" borderId="14" xfId="0" applyNumberFormat="1" applyBorder="1"/>
    <xf numFmtId="0" fontId="62" fillId="0" borderId="13" xfId="0" applyFont="1" applyBorder="1"/>
    <xf numFmtId="0" fontId="62" fillId="0" borderId="14" xfId="0" applyFont="1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61" fillId="0" borderId="13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1" fillId="0" borderId="13" xfId="0" applyFont="1" applyBorder="1" applyAlignment="1">
      <alignment horizontal="center" wrapText="1"/>
    </xf>
    <xf numFmtId="0" fontId="61" fillId="0" borderId="14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26" fillId="13" borderId="25" xfId="1" applyFont="1" applyFill="1" applyBorder="1" applyAlignment="1" applyProtection="1">
      <alignment horizontal="left" vertical="center"/>
    </xf>
    <xf numFmtId="164" fontId="26" fillId="13" borderId="26" xfId="1" applyFont="1" applyFill="1" applyBorder="1" applyAlignment="1" applyProtection="1">
      <alignment horizontal="left" vertical="center"/>
    </xf>
    <xf numFmtId="164" fontId="13" fillId="0" borderId="0" xfId="1" applyFont="1" applyBorder="1" applyAlignment="1" applyProtection="1">
      <alignment vertical="center"/>
    </xf>
    <xf numFmtId="164" fontId="13" fillId="8" borderId="15" xfId="1" applyFont="1" applyFill="1" applyBorder="1" applyAlignment="1" applyProtection="1">
      <alignment horizontal="center" vertical="center" textRotation="90"/>
    </xf>
    <xf numFmtId="164" fontId="13" fillId="8" borderId="19" xfId="1" applyFont="1" applyFill="1" applyBorder="1" applyAlignment="1" applyProtection="1">
      <alignment horizontal="center" vertical="center" textRotation="90"/>
    </xf>
    <xf numFmtId="164" fontId="13" fillId="8" borderId="7" xfId="1" applyFont="1" applyFill="1" applyBorder="1" applyAlignment="1" applyProtection="1">
      <alignment horizontal="center" vertical="center" textRotation="90"/>
    </xf>
    <xf numFmtId="164" fontId="9" fillId="8" borderId="15" xfId="1" applyFont="1" applyFill="1" applyBorder="1" applyAlignment="1" applyProtection="1">
      <alignment horizontal="center" vertical="center" textRotation="90"/>
    </xf>
    <xf numFmtId="164" fontId="9" fillId="8" borderId="19" xfId="1" applyFont="1" applyFill="1" applyBorder="1" applyAlignment="1" applyProtection="1">
      <alignment horizontal="center" vertical="center" textRotation="90"/>
    </xf>
    <xf numFmtId="164" fontId="9" fillId="8" borderId="7" xfId="1" applyFont="1" applyFill="1" applyBorder="1" applyAlignment="1" applyProtection="1">
      <alignment horizontal="center" vertical="center" textRotation="90"/>
    </xf>
    <xf numFmtId="164" fontId="46" fillId="8" borderId="15" xfId="1" applyFont="1" applyFill="1" applyBorder="1" applyAlignment="1" applyProtection="1">
      <alignment horizontal="center" vertical="center" textRotation="90" wrapText="1"/>
    </xf>
    <xf numFmtId="164" fontId="46" fillId="8" borderId="19" xfId="1" applyFont="1" applyFill="1" applyBorder="1" applyAlignment="1" applyProtection="1">
      <alignment horizontal="center" vertical="center" textRotation="90" wrapText="1"/>
    </xf>
    <xf numFmtId="164" fontId="46" fillId="8" borderId="7" xfId="1" applyFont="1" applyFill="1" applyBorder="1" applyAlignment="1" applyProtection="1">
      <alignment horizontal="center" vertical="center" textRotation="90" wrapText="1"/>
    </xf>
    <xf numFmtId="164" fontId="13" fillId="8" borderId="17" xfId="1" applyFont="1" applyFill="1" applyBorder="1" applyAlignment="1" applyProtection="1">
      <alignment horizontal="center" vertical="center"/>
    </xf>
    <xf numFmtId="164" fontId="13" fillId="8" borderId="20" xfId="1" applyFont="1" applyFill="1" applyBorder="1" applyAlignment="1" applyProtection="1">
      <alignment horizontal="center" vertical="center"/>
    </xf>
    <xf numFmtId="164" fontId="13" fillId="8" borderId="23" xfId="1" applyFont="1" applyFill="1" applyBorder="1" applyAlignment="1" applyProtection="1">
      <alignment horizontal="center" vertical="center"/>
    </xf>
    <xf numFmtId="4" fontId="13" fillId="8" borderId="18" xfId="1" applyNumberFormat="1" applyFont="1" applyFill="1" applyBorder="1" applyAlignment="1" applyProtection="1">
      <alignment horizontal="center" vertical="center" wrapText="1"/>
    </xf>
    <xf numFmtId="4" fontId="13" fillId="8" borderId="21" xfId="1" applyNumberFormat="1" applyFont="1" applyFill="1" applyBorder="1" applyAlignment="1" applyProtection="1">
      <alignment horizontal="center" vertical="center" wrapText="1"/>
    </xf>
    <xf numFmtId="4" fontId="13" fillId="8" borderId="24" xfId="1" applyNumberFormat="1" applyFont="1" applyFill="1" applyBorder="1" applyAlignment="1" applyProtection="1">
      <alignment horizontal="center" vertical="center" wrapText="1"/>
    </xf>
    <xf numFmtId="166" fontId="13" fillId="8" borderId="15" xfId="1" applyNumberFormat="1" applyFont="1" applyFill="1" applyBorder="1" applyAlignment="1" applyProtection="1">
      <alignment horizontal="center" vertical="center" wrapText="1"/>
    </xf>
    <xf numFmtId="166" fontId="13" fillId="8" borderId="19" xfId="1" applyNumberFormat="1" applyFont="1" applyFill="1" applyBorder="1" applyAlignment="1" applyProtection="1">
      <alignment horizontal="center" vertical="center" wrapText="1"/>
    </xf>
    <xf numFmtId="166" fontId="13" fillId="8" borderId="7" xfId="1" applyNumberFormat="1" applyFont="1" applyFill="1" applyBorder="1" applyAlignment="1" applyProtection="1">
      <alignment horizontal="center" vertical="center" wrapText="1"/>
    </xf>
    <xf numFmtId="166" fontId="13" fillId="8" borderId="2" xfId="1" applyNumberFormat="1" applyFont="1" applyFill="1" applyBorder="1" applyAlignment="1" applyProtection="1">
      <alignment horizontal="center" vertical="center" wrapText="1"/>
    </xf>
    <xf numFmtId="166" fontId="13" fillId="8" borderId="3" xfId="1" applyNumberFormat="1" applyFont="1" applyFill="1" applyBorder="1" applyAlignment="1" applyProtection="1">
      <alignment horizontal="center" vertical="center" wrapText="1"/>
    </xf>
    <xf numFmtId="166" fontId="13" fillId="8" borderId="4" xfId="1" applyNumberFormat="1" applyFont="1" applyFill="1" applyBorder="1" applyAlignment="1" applyProtection="1">
      <alignment horizontal="center" vertical="center" wrapText="1"/>
    </xf>
    <xf numFmtId="164" fontId="26" fillId="13" borderId="25" xfId="1" applyFont="1" applyFill="1" applyBorder="1" applyAlignment="1" applyProtection="1">
      <alignment horizontal="left" vertical="center" wrapText="1"/>
    </xf>
    <xf numFmtId="164" fontId="26" fillId="13" borderId="26" xfId="1" applyFont="1" applyFill="1" applyBorder="1" applyAlignment="1" applyProtection="1">
      <alignment horizontal="left" vertical="center" wrapText="1"/>
    </xf>
    <xf numFmtId="0" fontId="47" fillId="0" borderId="0" xfId="0" applyFont="1" applyAlignment="1">
      <alignment horizontal="center"/>
    </xf>
    <xf numFmtId="164" fontId="26" fillId="0" borderId="25" xfId="1" applyFont="1" applyBorder="1" applyAlignment="1" applyProtection="1">
      <alignment horizontal="left" vertical="center" wrapText="1"/>
    </xf>
    <xf numFmtId="164" fontId="26" fillId="0" borderId="26" xfId="1" applyFont="1" applyBorder="1" applyAlignment="1" applyProtection="1">
      <alignment horizontal="left" vertical="center" wrapText="1"/>
    </xf>
    <xf numFmtId="165" fontId="26" fillId="0" borderId="25" xfId="1" applyNumberFormat="1" applyFont="1" applyBorder="1" applyAlignment="1" applyProtection="1">
      <alignment horizontal="left" vertical="center" wrapText="1"/>
    </xf>
    <xf numFmtId="165" fontId="26" fillId="0" borderId="26" xfId="1" applyNumberFormat="1" applyFont="1" applyBorder="1" applyAlignment="1" applyProtection="1">
      <alignment horizontal="left" vertical="center" wrapText="1"/>
    </xf>
    <xf numFmtId="164" fontId="26" fillId="13" borderId="25" xfId="1" applyFont="1" applyFill="1" applyBorder="1" applyAlignment="1" applyProtection="1">
      <alignment vertical="center" wrapText="1"/>
    </xf>
    <xf numFmtId="164" fontId="26" fillId="13" borderId="26" xfId="1" applyFont="1" applyFill="1" applyBorder="1" applyAlignment="1" applyProtection="1">
      <alignment vertical="center" wrapText="1"/>
    </xf>
    <xf numFmtId="165" fontId="26" fillId="13" borderId="25" xfId="1" applyNumberFormat="1" applyFont="1" applyFill="1" applyBorder="1" applyAlignment="1" applyProtection="1">
      <alignment vertical="center" wrapText="1"/>
    </xf>
    <xf numFmtId="165" fontId="26" fillId="13" borderId="26" xfId="1" applyNumberFormat="1" applyFont="1" applyFill="1" applyBorder="1" applyAlignment="1" applyProtection="1">
      <alignment vertical="center" wrapText="1"/>
    </xf>
    <xf numFmtId="164" fontId="28" fillId="0" borderId="25" xfId="1" applyFont="1" applyBorder="1" applyAlignment="1" applyProtection="1">
      <alignment horizontal="left" vertical="center" wrapText="1"/>
    </xf>
    <xf numFmtId="164" fontId="28" fillId="0" borderId="26" xfId="1" applyFont="1" applyBorder="1" applyAlignment="1" applyProtection="1">
      <alignment horizontal="left" vertical="center" wrapText="1"/>
    </xf>
    <xf numFmtId="164" fontId="53" fillId="13" borderId="25" xfId="1" applyFont="1" applyFill="1" applyBorder="1" applyAlignment="1" applyProtection="1">
      <alignment vertical="center" wrapText="1"/>
    </xf>
    <xf numFmtId="164" fontId="53" fillId="13" borderId="26" xfId="1" applyFont="1" applyFill="1" applyBorder="1" applyAlignment="1" applyProtection="1">
      <alignment vertical="center" wrapText="1"/>
    </xf>
    <xf numFmtId="164" fontId="53" fillId="13" borderId="25" xfId="1" applyFont="1" applyFill="1" applyBorder="1" applyAlignment="1" applyProtection="1">
      <alignment horizontal="left" vertical="center" wrapText="1"/>
    </xf>
    <xf numFmtId="164" fontId="53" fillId="13" borderId="26" xfId="1" applyFont="1" applyFill="1" applyBorder="1" applyAlignment="1" applyProtection="1">
      <alignment horizontal="left" vertical="center" wrapText="1"/>
    </xf>
    <xf numFmtId="0" fontId="47" fillId="0" borderId="0" xfId="0" applyFont="1" applyAlignment="1">
      <alignment horizontal="left"/>
    </xf>
    <xf numFmtId="164" fontId="9" fillId="0" borderId="0" xfId="1" applyFont="1" applyBorder="1" applyAlignment="1" applyProtection="1">
      <alignment horizontal="left" vertical="center"/>
    </xf>
    <xf numFmtId="164" fontId="49" fillId="13" borderId="25" xfId="1" applyFont="1" applyFill="1" applyBorder="1" applyAlignment="1" applyProtection="1">
      <alignment vertical="center" wrapText="1"/>
    </xf>
    <xf numFmtId="164" fontId="49" fillId="13" borderId="26" xfId="1" applyFont="1" applyFill="1" applyBorder="1" applyAlignment="1" applyProtection="1">
      <alignment vertical="center" wrapText="1"/>
    </xf>
    <xf numFmtId="164" fontId="26" fillId="0" borderId="25" xfId="1" applyFont="1" applyBorder="1" applyAlignment="1" applyProtection="1">
      <alignment vertical="center" wrapText="1"/>
    </xf>
    <xf numFmtId="164" fontId="26" fillId="0" borderId="26" xfId="1" applyFont="1" applyBorder="1" applyAlignment="1" applyProtection="1">
      <alignment vertical="center" wrapText="1"/>
    </xf>
    <xf numFmtId="164" fontId="49" fillId="13" borderId="25" xfId="1" applyFont="1" applyFill="1" applyBorder="1" applyAlignment="1" applyProtection="1">
      <alignment horizontal="left" vertical="center" wrapText="1"/>
    </xf>
    <xf numFmtId="164" fontId="49" fillId="13" borderId="26" xfId="1" applyFont="1" applyFill="1" applyBorder="1" applyAlignment="1" applyProtection="1">
      <alignment horizontal="left" vertical="center" wrapText="1"/>
    </xf>
    <xf numFmtId="164" fontId="49" fillId="0" borderId="25" xfId="1" applyFont="1" applyBorder="1" applyAlignment="1" applyProtection="1">
      <alignment horizontal="left" vertical="center" wrapText="1"/>
    </xf>
    <xf numFmtId="164" fontId="49" fillId="0" borderId="26" xfId="1" applyFont="1" applyBorder="1" applyAlignment="1" applyProtection="1">
      <alignment horizontal="left" vertical="center" wrapText="1"/>
    </xf>
    <xf numFmtId="165" fontId="49" fillId="13" borderId="25" xfId="1" applyNumberFormat="1" applyFont="1" applyFill="1" applyBorder="1" applyAlignment="1" applyProtection="1">
      <alignment horizontal="left" vertical="center" wrapText="1"/>
    </xf>
    <xf numFmtId="165" fontId="49" fillId="13" borderId="26" xfId="1" applyNumberFormat="1" applyFont="1" applyFill="1" applyBorder="1" applyAlignment="1" applyProtection="1">
      <alignment horizontal="left" vertical="center" wrapText="1"/>
    </xf>
    <xf numFmtId="165" fontId="41" fillId="13" borderId="25" xfId="1" applyNumberFormat="1" applyFont="1" applyFill="1" applyBorder="1" applyAlignment="1" applyProtection="1">
      <alignment horizontal="left" vertical="center" wrapText="1"/>
    </xf>
    <xf numFmtId="165" fontId="41" fillId="13" borderId="26" xfId="1" applyNumberFormat="1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center"/>
    </xf>
    <xf numFmtId="164" fontId="55" fillId="13" borderId="25" xfId="1" applyFont="1" applyFill="1" applyBorder="1" applyAlignment="1" applyProtection="1">
      <alignment vertical="center" wrapText="1"/>
    </xf>
    <xf numFmtId="164" fontId="55" fillId="13" borderId="26" xfId="1" applyFont="1" applyFill="1" applyBorder="1" applyAlignment="1" applyProtection="1">
      <alignment vertical="center" wrapText="1"/>
    </xf>
    <xf numFmtId="164" fontId="55" fillId="0" borderId="25" xfId="1" applyFont="1" applyBorder="1" applyAlignment="1" applyProtection="1">
      <alignment vertical="center" wrapText="1"/>
    </xf>
    <xf numFmtId="164" fontId="55" fillId="0" borderId="26" xfId="1" applyFont="1" applyBorder="1" applyAlignment="1" applyProtection="1">
      <alignment vertical="center" wrapText="1"/>
    </xf>
    <xf numFmtId="164" fontId="41" fillId="0" borderId="25" xfId="1" applyFont="1" applyBorder="1" applyAlignment="1" applyProtection="1">
      <alignment horizontal="left" vertical="center" wrapText="1"/>
    </xf>
    <xf numFmtId="164" fontId="41" fillId="0" borderId="26" xfId="1" applyFont="1" applyBorder="1" applyAlignment="1" applyProtection="1">
      <alignment horizontal="left" vertical="center" wrapText="1"/>
    </xf>
    <xf numFmtId="164" fontId="41" fillId="13" borderId="25" xfId="1" applyFont="1" applyFill="1" applyBorder="1" applyAlignment="1" applyProtection="1">
      <alignment horizontal="left" vertical="center" wrapText="1"/>
    </xf>
    <xf numFmtId="164" fontId="41" fillId="13" borderId="26" xfId="1" applyFont="1" applyFill="1" applyBorder="1" applyAlignment="1" applyProtection="1">
      <alignment horizontal="left" vertical="center" wrapText="1"/>
    </xf>
    <xf numFmtId="164" fontId="5" fillId="0" borderId="0" xfId="1" applyFont="1" applyBorder="1" applyAlignment="1" applyProtection="1">
      <alignment vertical="center"/>
    </xf>
    <xf numFmtId="164" fontId="4" fillId="0" borderId="0" xfId="1" applyFont="1" applyBorder="1" applyAlignment="1" applyProtection="1">
      <alignment vertical="center"/>
    </xf>
  </cellXfs>
  <cellStyles count="4">
    <cellStyle name="Excel Built-in Normal" xfId="1" xr:uid="{416A741B-A86D-46FB-8F31-B887C01A8BDC}"/>
    <cellStyle name="Normalno" xfId="0" builtinId="0"/>
    <cellStyle name="Normalno 2" xfId="3" xr:uid="{DD8DBAF2-B58D-475E-AC93-EEF4CA5EFBBC}"/>
    <cellStyle name="Normalno 3" xfId="2" xr:uid="{C1994790-C180-496B-8A30-E037A859E4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Prora&#269;un%20za%202023.%20projekcija%202024.%20i%202025.2.RAZ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PRIHODI I RASHODI EKONOMSKA KLA"/>
      <sheetName val="RASHODI PREMA FUNKCIJSKOJ KLASI"/>
      <sheetName val="POSEBNI_DIO"/>
      <sheetName val="List1"/>
    </sheetNames>
    <sheetDataSet>
      <sheetData sheetId="0" refreshError="1"/>
      <sheetData sheetId="1" refreshError="1"/>
      <sheetData sheetId="2" refreshError="1"/>
      <sheetData sheetId="3">
        <row r="40">
          <cell r="G40">
            <v>15926.74</v>
          </cell>
        </row>
        <row r="59">
          <cell r="G59">
            <v>0</v>
          </cell>
        </row>
        <row r="67">
          <cell r="G67">
            <v>11816.15</v>
          </cell>
        </row>
        <row r="73">
          <cell r="G73">
            <v>67592.069999999992</v>
          </cell>
        </row>
        <row r="74">
          <cell r="J74">
            <v>0</v>
          </cell>
          <cell r="K74">
            <v>0</v>
          </cell>
        </row>
        <row r="75"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81">
          <cell r="G81">
            <v>0</v>
          </cell>
        </row>
        <row r="83">
          <cell r="K83">
            <v>0</v>
          </cell>
        </row>
        <row r="88">
          <cell r="G88">
            <v>14945.25</v>
          </cell>
        </row>
        <row r="91">
          <cell r="I91">
            <v>0</v>
          </cell>
          <cell r="J91">
            <v>0</v>
          </cell>
          <cell r="K91">
            <v>0</v>
          </cell>
        </row>
        <row r="92">
          <cell r="J92">
            <v>0</v>
          </cell>
          <cell r="K92">
            <v>0</v>
          </cell>
        </row>
        <row r="93">
          <cell r="J93">
            <v>0</v>
          </cell>
        </row>
        <row r="95">
          <cell r="K95">
            <v>0</v>
          </cell>
        </row>
        <row r="98">
          <cell r="G98">
            <v>0</v>
          </cell>
        </row>
        <row r="104">
          <cell r="G104">
            <v>9897.3799999999992</v>
          </cell>
        </row>
        <row r="110">
          <cell r="G110">
            <v>10085.07</v>
          </cell>
        </row>
        <row r="143">
          <cell r="G143">
            <v>657.6</v>
          </cell>
        </row>
        <row r="158">
          <cell r="G158">
            <v>54634.030000000006</v>
          </cell>
        </row>
        <row r="165">
          <cell r="G165">
            <v>214722.9637003119</v>
          </cell>
        </row>
        <row r="167">
          <cell r="K167">
            <v>0</v>
          </cell>
        </row>
        <row r="174">
          <cell r="G174">
            <v>1751.81</v>
          </cell>
        </row>
        <row r="181">
          <cell r="G181">
            <v>4336.16</v>
          </cell>
        </row>
        <row r="187">
          <cell r="G187">
            <v>1114.8699999999999</v>
          </cell>
        </row>
        <row r="193">
          <cell r="G193">
            <v>1313.96</v>
          </cell>
        </row>
        <row r="202">
          <cell r="G202">
            <v>14841.24</v>
          </cell>
        </row>
        <row r="210">
          <cell r="G210">
            <v>7885.73</v>
          </cell>
        </row>
        <row r="217">
          <cell r="G217">
            <v>3942.87</v>
          </cell>
        </row>
        <row r="231">
          <cell r="G231">
            <v>38571.449999999997</v>
          </cell>
        </row>
        <row r="241">
          <cell r="G241">
            <v>929.06</v>
          </cell>
        </row>
        <row r="248">
          <cell r="G248">
            <v>14506.6</v>
          </cell>
        </row>
        <row r="257">
          <cell r="G257">
            <v>1459.95</v>
          </cell>
        </row>
        <row r="263">
          <cell r="G263">
            <v>13803.17</v>
          </cell>
        </row>
        <row r="269">
          <cell r="G269">
            <v>6636.14</v>
          </cell>
        </row>
        <row r="278">
          <cell r="G278">
            <v>9928.08</v>
          </cell>
        </row>
        <row r="284">
          <cell r="G284">
            <v>10621.470000000001</v>
          </cell>
        </row>
        <row r="292">
          <cell r="G292">
            <v>9711.4599999999991</v>
          </cell>
        </row>
        <row r="297">
          <cell r="G297">
            <v>2797.58</v>
          </cell>
        </row>
        <row r="308">
          <cell r="G308">
            <v>8203.5400000000009</v>
          </cell>
        </row>
        <row r="314">
          <cell r="G314">
            <v>2353.7799999999997</v>
          </cell>
        </row>
        <row r="316">
          <cell r="J316">
            <v>0</v>
          </cell>
        </row>
        <row r="321">
          <cell r="G321">
            <v>489.42</v>
          </cell>
        </row>
        <row r="323">
          <cell r="K323">
            <v>0</v>
          </cell>
        </row>
        <row r="331">
          <cell r="G331">
            <v>5400.59</v>
          </cell>
        </row>
        <row r="338">
          <cell r="G338">
            <v>12199.54</v>
          </cell>
        </row>
        <row r="345">
          <cell r="G345">
            <v>6553.3799999999992</v>
          </cell>
        </row>
        <row r="354">
          <cell r="G354">
            <v>37267.229999999996</v>
          </cell>
        </row>
        <row r="362">
          <cell r="G362">
            <v>0</v>
          </cell>
        </row>
        <row r="365">
          <cell r="K365">
            <v>0</v>
          </cell>
        </row>
        <row r="378">
          <cell r="G378">
            <v>0</v>
          </cell>
        </row>
        <row r="384">
          <cell r="G384">
            <v>0</v>
          </cell>
        </row>
        <row r="386">
          <cell r="K386">
            <v>0</v>
          </cell>
        </row>
        <row r="393">
          <cell r="G393">
            <v>35098.379999999997</v>
          </cell>
        </row>
        <row r="396">
          <cell r="J396">
            <v>0</v>
          </cell>
        </row>
        <row r="402">
          <cell r="G402">
            <v>4106.03</v>
          </cell>
        </row>
        <row r="409">
          <cell r="G409">
            <v>27611.65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0820-4418-4AB8-96B2-5B23F8AC232F}">
  <dimension ref="B1:IR44"/>
  <sheetViews>
    <sheetView showWhiteSpace="0" view="pageBreakPreview" topLeftCell="A2" zoomScale="85" zoomScaleNormal="100" zoomScaleSheetLayoutView="85" zoomScalePageLayoutView="77" workbookViewId="0">
      <selection activeCell="H23" sqref="H23"/>
    </sheetView>
  </sheetViews>
  <sheetFormatPr defaultColWidth="9.85546875" defaultRowHeight="15"/>
  <cols>
    <col min="1" max="1" width="9.85546875" style="1"/>
    <col min="2" max="2" width="5.42578125" style="1" customWidth="1"/>
    <col min="3" max="3" width="49.28515625" style="1" customWidth="1"/>
    <col min="4" max="4" width="21.140625" style="1" customWidth="1"/>
    <col min="5" max="5" width="19.28515625" style="1" customWidth="1"/>
    <col min="6" max="6" width="20.85546875" style="1" customWidth="1"/>
    <col min="7" max="7" width="20.7109375" style="1" customWidth="1"/>
    <col min="8" max="8" width="18.28515625" style="1" customWidth="1"/>
    <col min="9" max="9" width="5.7109375" style="1" customWidth="1"/>
    <col min="10" max="10" width="6.5703125" style="1" customWidth="1"/>
    <col min="11" max="11" width="6.85546875" style="1" customWidth="1"/>
    <col min="12" max="16384" width="9.85546875" style="1"/>
  </cols>
  <sheetData>
    <row r="1" spans="2:252" ht="8.25" hidden="1" customHeight="1"/>
    <row r="2" spans="2:252" ht="15" customHeight="1">
      <c r="B2" s="451" t="s">
        <v>345</v>
      </c>
      <c r="C2" s="451"/>
      <c r="D2" s="451"/>
      <c r="E2" s="451"/>
      <c r="F2" s="451"/>
      <c r="G2" s="451"/>
      <c r="H2" s="451"/>
      <c r="I2" s="9"/>
      <c r="J2" s="9"/>
      <c r="K2" s="9"/>
      <c r="L2" s="10"/>
      <c r="M2" s="10"/>
      <c r="N2" s="10"/>
      <c r="O2" s="10"/>
    </row>
    <row r="3" spans="2:252" ht="36" customHeight="1">
      <c r="B3" s="451"/>
      <c r="C3" s="451"/>
      <c r="D3" s="451"/>
      <c r="E3" s="451"/>
      <c r="F3" s="451"/>
      <c r="G3" s="451"/>
      <c r="H3" s="451"/>
      <c r="I3" s="9"/>
      <c r="J3" s="9"/>
      <c r="K3" s="9"/>
      <c r="L3" s="10"/>
      <c r="M3" s="10"/>
      <c r="N3" s="10"/>
      <c r="O3" s="10"/>
    </row>
    <row r="4" spans="2:252" ht="15.75">
      <c r="B4" s="9"/>
      <c r="C4" s="10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2:252" ht="18.75">
      <c r="B5" s="452" t="s">
        <v>0</v>
      </c>
      <c r="C5" s="452"/>
      <c r="D5" s="452"/>
      <c r="E5" s="452"/>
      <c r="F5" s="452"/>
      <c r="G5" s="452"/>
      <c r="H5" s="452"/>
      <c r="I5" s="452"/>
      <c r="J5" s="12"/>
      <c r="K5" s="10"/>
      <c r="L5" s="10"/>
      <c r="M5" s="10"/>
      <c r="N5" s="10"/>
      <c r="O5" s="10"/>
    </row>
    <row r="6" spans="2:252" ht="16.5" customHeight="1">
      <c r="B6" s="10"/>
      <c r="C6" s="13"/>
      <c r="D6" s="14"/>
      <c r="E6" s="14"/>
      <c r="F6" s="14"/>
      <c r="G6" s="14"/>
      <c r="H6" s="14"/>
      <c r="I6" s="14"/>
      <c r="J6" s="14"/>
      <c r="K6" s="10"/>
      <c r="L6" s="10"/>
      <c r="M6" s="10"/>
      <c r="N6" s="10"/>
      <c r="O6" s="10"/>
    </row>
    <row r="7" spans="2:252" ht="15.75">
      <c r="B7" s="10"/>
      <c r="C7" s="15" t="s">
        <v>1</v>
      </c>
      <c r="D7" s="15"/>
      <c r="E7" s="15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2:252" ht="15.75" customHeight="1">
      <c r="B8" s="453" t="s">
        <v>2</v>
      </c>
      <c r="C8" s="453"/>
      <c r="D8" s="453"/>
      <c r="E8" s="453"/>
      <c r="F8" s="453"/>
      <c r="G8" s="453"/>
      <c r="H8" s="453"/>
      <c r="I8" s="453"/>
      <c r="J8" s="16"/>
      <c r="K8" s="10"/>
      <c r="L8" s="10"/>
      <c r="M8" s="10"/>
      <c r="N8" s="10"/>
      <c r="O8" s="10"/>
    </row>
    <row r="9" spans="2:252" ht="16.5" customHeight="1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2:252" ht="54.75" customHeight="1">
      <c r="B10" s="454" t="s">
        <v>3</v>
      </c>
      <c r="C10" s="454"/>
      <c r="D10" s="454"/>
      <c r="E10" s="454"/>
      <c r="F10" s="454"/>
      <c r="G10" s="454"/>
      <c r="H10" s="454"/>
      <c r="I10" s="454"/>
      <c r="J10" s="454"/>
      <c r="K10" s="454"/>
      <c r="L10" s="454"/>
      <c r="M10" s="454"/>
      <c r="N10" s="454"/>
      <c r="O10" s="45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</row>
    <row r="11" spans="2:252" ht="19.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</row>
    <row r="12" spans="2:252" ht="17.25" customHeight="1">
      <c r="B12" s="18"/>
      <c r="C12" s="449" t="s">
        <v>4</v>
      </c>
      <c r="D12" s="449"/>
      <c r="E12" s="449"/>
      <c r="F12" s="449"/>
      <c r="G12" s="449"/>
      <c r="H12" s="449"/>
      <c r="I12" s="18"/>
      <c r="J12" s="19"/>
      <c r="K12" s="19"/>
      <c r="L12" s="20"/>
      <c r="M12" s="20"/>
      <c r="N12" s="20"/>
      <c r="O12" s="20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</row>
    <row r="13" spans="2:25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</row>
    <row r="14" spans="2:252" ht="15" customHeight="1">
      <c r="B14" s="10"/>
      <c r="C14" s="455" t="s">
        <v>5</v>
      </c>
      <c r="D14" s="456" t="s">
        <v>6</v>
      </c>
      <c r="E14" s="456" t="s">
        <v>7</v>
      </c>
      <c r="F14" s="456" t="s">
        <v>8</v>
      </c>
      <c r="G14" s="457" t="s">
        <v>9</v>
      </c>
      <c r="H14" s="457" t="s">
        <v>10</v>
      </c>
      <c r="I14" s="21"/>
      <c r="J14" s="10"/>
      <c r="K14" s="10"/>
      <c r="L14" s="10"/>
      <c r="M14" s="10"/>
      <c r="N14" s="10"/>
      <c r="O14" s="10"/>
    </row>
    <row r="15" spans="2:252">
      <c r="B15" s="10"/>
      <c r="C15" s="455"/>
      <c r="D15" s="456"/>
      <c r="E15" s="456"/>
      <c r="F15" s="456"/>
      <c r="G15" s="458"/>
      <c r="H15" s="458"/>
      <c r="I15" s="21"/>
      <c r="J15" s="10"/>
      <c r="K15" s="10"/>
      <c r="L15" s="10"/>
      <c r="M15" s="10"/>
      <c r="N15" s="10"/>
      <c r="O15" s="10"/>
    </row>
    <row r="16" spans="2:252">
      <c r="B16" s="10"/>
      <c r="C16" s="455"/>
      <c r="D16" s="456"/>
      <c r="E16" s="456"/>
      <c r="F16" s="456"/>
      <c r="G16" s="459"/>
      <c r="H16" s="459"/>
      <c r="I16" s="22"/>
      <c r="J16" s="10"/>
      <c r="K16" s="10"/>
      <c r="L16" s="10"/>
      <c r="M16" s="10"/>
      <c r="N16" s="10"/>
      <c r="O16" s="10"/>
    </row>
    <row r="17" spans="2:15" ht="36" customHeight="1">
      <c r="B17" s="10"/>
      <c r="C17" s="23" t="s">
        <v>11</v>
      </c>
      <c r="D17" s="56" t="s">
        <v>32</v>
      </c>
      <c r="E17" s="56" t="s">
        <v>37</v>
      </c>
      <c r="F17" s="56" t="s">
        <v>315</v>
      </c>
      <c r="G17" s="56" t="s">
        <v>319</v>
      </c>
      <c r="H17" s="56" t="s">
        <v>323</v>
      </c>
      <c r="I17" s="10"/>
      <c r="J17" s="10"/>
      <c r="K17" s="10"/>
      <c r="L17" s="10"/>
      <c r="M17" s="10"/>
      <c r="N17" s="10"/>
      <c r="O17" s="10"/>
    </row>
    <row r="18" spans="2:15" ht="28.5">
      <c r="B18" s="10"/>
      <c r="C18" s="25" t="s">
        <v>12</v>
      </c>
      <c r="D18" s="53" t="s">
        <v>32</v>
      </c>
      <c r="E18" s="53" t="s">
        <v>37</v>
      </c>
      <c r="F18" s="53" t="s">
        <v>314</v>
      </c>
      <c r="G18" s="53" t="s">
        <v>319</v>
      </c>
      <c r="H18" s="53" t="s">
        <v>323</v>
      </c>
      <c r="I18" s="27"/>
      <c r="J18" s="10"/>
      <c r="K18" s="10"/>
      <c r="L18" s="10"/>
      <c r="M18" s="10"/>
      <c r="N18" s="10"/>
      <c r="O18" s="10"/>
    </row>
    <row r="19" spans="2:15">
      <c r="B19" s="10"/>
      <c r="C19" s="25" t="s">
        <v>13</v>
      </c>
      <c r="D19" s="53">
        <v>0</v>
      </c>
      <c r="E19" s="26">
        <v>0</v>
      </c>
      <c r="F19" s="429">
        <v>0</v>
      </c>
      <c r="G19" s="429">
        <v>0</v>
      </c>
      <c r="H19" s="429">
        <v>0</v>
      </c>
      <c r="I19" s="27"/>
      <c r="J19" s="10"/>
      <c r="K19" s="10"/>
      <c r="L19" s="10"/>
      <c r="M19" s="10"/>
      <c r="N19" s="10"/>
      <c r="O19" s="10"/>
    </row>
    <row r="20" spans="2:15" ht="42.75">
      <c r="B20" s="10"/>
      <c r="C20" s="28" t="s">
        <v>14</v>
      </c>
      <c r="D20" s="54" t="s">
        <v>33</v>
      </c>
      <c r="E20" s="57" t="s">
        <v>38</v>
      </c>
      <c r="F20" s="57" t="s">
        <v>318</v>
      </c>
      <c r="G20" s="57" t="s">
        <v>322</v>
      </c>
      <c r="H20" s="57" t="s">
        <v>323</v>
      </c>
      <c r="I20" s="29"/>
      <c r="J20" s="10"/>
      <c r="K20" s="10"/>
      <c r="L20" s="10"/>
      <c r="M20" s="10"/>
      <c r="N20" s="10"/>
      <c r="O20" s="10"/>
    </row>
    <row r="21" spans="2:15" ht="28.5">
      <c r="B21" s="10"/>
      <c r="C21" s="25" t="s">
        <v>15</v>
      </c>
      <c r="D21" s="53" t="s">
        <v>34</v>
      </c>
      <c r="E21" s="53" t="s">
        <v>39</v>
      </c>
      <c r="F21" s="53" t="s">
        <v>317</v>
      </c>
      <c r="G21" s="53" t="s">
        <v>320</v>
      </c>
      <c r="H21" s="53" t="s">
        <v>324</v>
      </c>
      <c r="I21" s="27"/>
      <c r="J21" s="10"/>
      <c r="K21" s="10"/>
      <c r="L21" s="10"/>
      <c r="M21" s="10"/>
      <c r="N21" s="10"/>
      <c r="O21" s="10"/>
    </row>
    <row r="22" spans="2:15" ht="28.5">
      <c r="B22" s="10"/>
      <c r="C22" s="25" t="s">
        <v>16</v>
      </c>
      <c r="D22" s="53" t="s">
        <v>35</v>
      </c>
      <c r="E22" s="53" t="s">
        <v>40</v>
      </c>
      <c r="F22" s="53" t="s">
        <v>316</v>
      </c>
      <c r="G22" s="53" t="s">
        <v>321</v>
      </c>
      <c r="H22" s="53" t="s">
        <v>325</v>
      </c>
      <c r="I22" s="27"/>
      <c r="J22" s="10"/>
      <c r="K22" s="10"/>
      <c r="L22" s="10"/>
      <c r="M22" s="10"/>
      <c r="N22" s="10"/>
      <c r="O22" s="10"/>
    </row>
    <row r="23" spans="2:15" ht="28.5">
      <c r="B23" s="10"/>
      <c r="C23" s="30" t="s">
        <v>17</v>
      </c>
      <c r="D23" s="55" t="s">
        <v>36</v>
      </c>
      <c r="E23" s="55" t="s">
        <v>313</v>
      </c>
      <c r="F23" s="55" t="s">
        <v>339</v>
      </c>
      <c r="G23" s="55" t="s">
        <v>340</v>
      </c>
      <c r="H23" s="428">
        <v>0</v>
      </c>
      <c r="I23" s="31"/>
      <c r="J23" s="10"/>
      <c r="K23" s="10"/>
      <c r="L23" s="10"/>
      <c r="M23" s="10"/>
      <c r="N23" s="10"/>
      <c r="O23" s="10"/>
    </row>
    <row r="24" spans="2:15">
      <c r="B24" s="10"/>
      <c r="C24" s="10"/>
      <c r="D24" s="10"/>
      <c r="E24" s="32"/>
      <c r="F24" s="31"/>
      <c r="G24" s="31"/>
      <c r="H24" s="31"/>
      <c r="I24" s="31"/>
      <c r="J24" s="31"/>
      <c r="K24" s="10"/>
      <c r="L24" s="10"/>
      <c r="M24" s="10"/>
      <c r="N24" s="10"/>
      <c r="O24" s="10"/>
    </row>
    <row r="25" spans="2:15">
      <c r="B25" s="10"/>
      <c r="C25" s="10"/>
      <c r="D25" s="10"/>
      <c r="E25" s="32"/>
      <c r="F25" s="31"/>
      <c r="G25" s="31"/>
      <c r="H25" s="31"/>
      <c r="I25" s="31"/>
      <c r="J25" s="31"/>
      <c r="K25" s="10"/>
      <c r="L25" s="10"/>
      <c r="M25" s="10"/>
      <c r="N25" s="10"/>
      <c r="O25" s="10"/>
    </row>
    <row r="26" spans="2:15">
      <c r="B26" s="10"/>
      <c r="C26" s="10"/>
      <c r="D26" s="10"/>
      <c r="E26" s="32"/>
      <c r="F26" s="31"/>
      <c r="G26" s="31"/>
      <c r="H26" s="31"/>
      <c r="I26" s="31"/>
      <c r="J26" s="31"/>
      <c r="K26" s="10"/>
      <c r="L26" s="10"/>
      <c r="M26" s="10"/>
      <c r="N26" s="10"/>
      <c r="O26" s="10"/>
    </row>
    <row r="27" spans="2:15">
      <c r="B27" s="10"/>
      <c r="C27" s="448" t="s">
        <v>18</v>
      </c>
      <c r="D27" s="448"/>
      <c r="E27" s="448"/>
      <c r="F27" s="448"/>
      <c r="G27" s="448"/>
      <c r="H27" s="448"/>
      <c r="I27" s="31"/>
      <c r="J27" s="31"/>
      <c r="K27" s="10"/>
      <c r="L27" s="10"/>
      <c r="M27" s="10"/>
      <c r="N27" s="10"/>
      <c r="O27" s="10"/>
    </row>
    <row r="28" spans="2:15">
      <c r="B28" s="10"/>
      <c r="C28" s="33"/>
      <c r="D28" s="33"/>
      <c r="E28" s="34"/>
      <c r="F28" s="35"/>
      <c r="G28" s="35"/>
      <c r="H28" s="35"/>
      <c r="I28" s="31"/>
      <c r="J28" s="31"/>
      <c r="K28" s="10"/>
      <c r="L28" s="10"/>
      <c r="M28" s="10"/>
      <c r="N28" s="10"/>
      <c r="O28" s="10"/>
    </row>
    <row r="29" spans="2:15" ht="45" customHeight="1">
      <c r="B29" s="10"/>
      <c r="C29" s="36"/>
      <c r="D29" s="37" t="s">
        <v>19</v>
      </c>
      <c r="E29" s="38" t="s">
        <v>7</v>
      </c>
      <c r="F29" s="39" t="s">
        <v>20</v>
      </c>
      <c r="G29" s="39" t="s">
        <v>21</v>
      </c>
      <c r="H29" s="40" t="s">
        <v>22</v>
      </c>
      <c r="I29" s="31"/>
      <c r="J29" s="10"/>
      <c r="K29" s="10"/>
      <c r="L29" s="10"/>
      <c r="M29" s="10"/>
      <c r="N29" s="10"/>
      <c r="O29" s="10"/>
    </row>
    <row r="30" spans="2:15" ht="28.5">
      <c r="B30" s="10"/>
      <c r="C30" s="41" t="s">
        <v>23</v>
      </c>
      <c r="D30" s="431" t="s">
        <v>326</v>
      </c>
      <c r="E30" s="432">
        <v>0</v>
      </c>
      <c r="F30" s="432">
        <v>0</v>
      </c>
      <c r="G30" s="432">
        <v>0</v>
      </c>
      <c r="H30" s="433">
        <v>0</v>
      </c>
      <c r="I30" s="10"/>
      <c r="J30" s="10"/>
      <c r="K30" s="10"/>
      <c r="L30" s="10"/>
      <c r="M30" s="10"/>
      <c r="N30" s="10"/>
      <c r="O30" s="10"/>
    </row>
    <row r="31" spans="2:15" ht="28.5">
      <c r="B31" s="10"/>
      <c r="C31" s="42" t="s">
        <v>24</v>
      </c>
      <c r="D31" s="431">
        <v>0</v>
      </c>
      <c r="E31" s="432">
        <v>0</v>
      </c>
      <c r="F31" s="432">
        <v>0</v>
      </c>
      <c r="G31" s="432">
        <v>0</v>
      </c>
      <c r="H31" s="433">
        <v>0</v>
      </c>
      <c r="I31" s="24"/>
      <c r="J31" s="10"/>
      <c r="K31" s="10"/>
      <c r="L31" s="10"/>
      <c r="M31" s="10"/>
      <c r="N31" s="10"/>
      <c r="O31" s="10"/>
    </row>
    <row r="32" spans="2:15" ht="28.5">
      <c r="B32" s="10"/>
      <c r="C32" s="30" t="s">
        <v>25</v>
      </c>
      <c r="D32" s="428" t="s">
        <v>326</v>
      </c>
      <c r="E32" s="434">
        <f t="shared" ref="E32:H32" si="0">E30-E31</f>
        <v>0</v>
      </c>
      <c r="F32" s="434">
        <f t="shared" si="0"/>
        <v>0</v>
      </c>
      <c r="G32" s="434">
        <f t="shared" si="0"/>
        <v>0</v>
      </c>
      <c r="H32" s="435">
        <f t="shared" si="0"/>
        <v>0</v>
      </c>
      <c r="I32" s="27"/>
      <c r="J32" s="10"/>
      <c r="K32" s="10"/>
      <c r="L32" s="10"/>
      <c r="M32" s="10"/>
      <c r="N32" s="10"/>
      <c r="O32" s="10"/>
    </row>
    <row r="33" spans="2:15">
      <c r="B33" s="10"/>
      <c r="C33" s="43"/>
      <c r="D33" s="44"/>
      <c r="E33" s="45"/>
      <c r="F33" s="45"/>
      <c r="G33" s="45"/>
      <c r="H33" s="45"/>
      <c r="I33" s="27"/>
      <c r="J33" s="27"/>
      <c r="K33" s="10"/>
      <c r="L33" s="10"/>
      <c r="M33" s="10"/>
      <c r="N33" s="10"/>
      <c r="O33" s="10"/>
    </row>
    <row r="34" spans="2:15">
      <c r="B34" s="10"/>
      <c r="C34" s="43"/>
      <c r="D34" s="44"/>
      <c r="E34" s="45"/>
      <c r="F34" s="45"/>
      <c r="G34" s="45"/>
      <c r="H34" s="45"/>
      <c r="I34" s="27"/>
      <c r="J34" s="27"/>
      <c r="K34" s="10"/>
      <c r="L34" s="10"/>
      <c r="M34" s="10"/>
      <c r="N34" s="10"/>
      <c r="O34" s="10"/>
    </row>
    <row r="35" spans="2:15">
      <c r="B35" s="10"/>
      <c r="C35" s="450" t="s">
        <v>26</v>
      </c>
      <c r="D35" s="450"/>
      <c r="E35" s="450"/>
      <c r="F35" s="450"/>
      <c r="G35" s="450"/>
      <c r="H35" s="450"/>
      <c r="I35" s="27"/>
      <c r="J35" s="27"/>
      <c r="K35" s="10"/>
      <c r="L35" s="10"/>
      <c r="M35" s="10"/>
      <c r="N35" s="10"/>
      <c r="O35" s="10"/>
    </row>
    <row r="36" spans="2:15">
      <c r="B36" s="10"/>
      <c r="C36" s="46"/>
      <c r="D36" s="46"/>
      <c r="E36" s="47"/>
      <c r="F36" s="35"/>
      <c r="G36" s="35"/>
      <c r="H36" s="35"/>
      <c r="I36" s="27"/>
      <c r="J36" s="27"/>
      <c r="K36" s="10"/>
      <c r="L36" s="10"/>
      <c r="M36" s="10"/>
      <c r="N36" s="10"/>
      <c r="O36" s="10"/>
    </row>
    <row r="37" spans="2:15" ht="47.25" customHeight="1">
      <c r="B37" s="10"/>
      <c r="C37" s="36" t="s">
        <v>27</v>
      </c>
      <c r="D37" s="37" t="s">
        <v>19</v>
      </c>
      <c r="E37" s="38" t="s">
        <v>28</v>
      </c>
      <c r="F37" s="39" t="s">
        <v>20</v>
      </c>
      <c r="G37" s="39" t="s">
        <v>21</v>
      </c>
      <c r="H37" s="40" t="s">
        <v>22</v>
      </c>
      <c r="I37" s="27"/>
      <c r="J37" s="10"/>
      <c r="K37" s="10"/>
      <c r="L37" s="10"/>
      <c r="M37" s="10"/>
      <c r="N37" s="10"/>
      <c r="O37" s="10"/>
    </row>
    <row r="38" spans="2:15" ht="28.5">
      <c r="B38" s="10"/>
      <c r="C38" s="48" t="s">
        <v>29</v>
      </c>
      <c r="D38" s="430" t="s">
        <v>327</v>
      </c>
      <c r="E38" s="430" t="s">
        <v>327</v>
      </c>
      <c r="F38" s="430" t="s">
        <v>341</v>
      </c>
      <c r="G38" s="430" t="s">
        <v>340</v>
      </c>
      <c r="H38" s="436">
        <v>0</v>
      </c>
      <c r="I38" s="27"/>
      <c r="J38" s="10"/>
      <c r="K38" s="10"/>
      <c r="L38" s="10"/>
      <c r="M38" s="10"/>
      <c r="N38" s="10"/>
      <c r="O38" s="10"/>
    </row>
    <row r="39" spans="2:15" ht="28.5">
      <c r="B39" s="10"/>
      <c r="C39" s="49" t="s">
        <v>30</v>
      </c>
      <c r="D39" s="430" t="s">
        <v>327</v>
      </c>
      <c r="E39" s="430" t="s">
        <v>327</v>
      </c>
      <c r="F39" s="430" t="s">
        <v>339</v>
      </c>
      <c r="G39" s="430" t="s">
        <v>342</v>
      </c>
      <c r="H39" s="436">
        <v>0</v>
      </c>
      <c r="I39" s="27"/>
      <c r="J39" s="10"/>
      <c r="K39" s="10"/>
      <c r="L39" s="10"/>
      <c r="M39" s="10"/>
      <c r="N39" s="10"/>
      <c r="O39" s="10"/>
    </row>
    <row r="40" spans="2:15">
      <c r="B40" s="10"/>
      <c r="C40" s="50"/>
      <c r="D40" s="51"/>
      <c r="E40" s="51"/>
      <c r="F40" s="51"/>
      <c r="G40" s="51"/>
      <c r="H40" s="51"/>
      <c r="I40" s="27"/>
      <c r="J40" s="10"/>
      <c r="K40" s="10"/>
      <c r="L40" s="10"/>
      <c r="M40" s="10"/>
      <c r="N40" s="10"/>
      <c r="O40" s="10"/>
    </row>
    <row r="41" spans="2:15">
      <c r="B41" s="10"/>
      <c r="C41" s="49" t="s">
        <v>31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27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27"/>
      <c r="J42" s="27"/>
      <c r="K42" s="10"/>
      <c r="L42" s="10"/>
      <c r="M42" s="10"/>
      <c r="N42" s="10"/>
      <c r="O42" s="10"/>
    </row>
    <row r="43" spans="2:15">
      <c r="B43" s="10"/>
      <c r="C43" s="10"/>
      <c r="D43" s="10"/>
      <c r="E43" s="10"/>
      <c r="F43" s="10"/>
      <c r="G43" s="10"/>
      <c r="H43" s="10"/>
      <c r="I43" s="27"/>
      <c r="J43" s="27"/>
      <c r="K43" s="10"/>
      <c r="L43" s="10"/>
      <c r="M43" s="10"/>
      <c r="N43" s="10"/>
      <c r="O43" s="10"/>
    </row>
    <row r="44" spans="2:15">
      <c r="B44" s="10"/>
      <c r="C44" s="10"/>
      <c r="D44" s="10"/>
      <c r="E44" s="10"/>
      <c r="F44" s="10"/>
      <c r="G44" s="10"/>
      <c r="H44" s="10"/>
      <c r="I44" s="27"/>
      <c r="J44" s="27"/>
      <c r="K44" s="10"/>
      <c r="L44" s="10"/>
      <c r="M44" s="10"/>
      <c r="N44" s="10"/>
      <c r="O44" s="10"/>
    </row>
  </sheetData>
  <sheetProtection selectLockedCells="1" selectUnlockedCells="1"/>
  <mergeCells count="13">
    <mergeCell ref="C27:H27"/>
    <mergeCell ref="C12:H12"/>
    <mergeCell ref="C35:H35"/>
    <mergeCell ref="B2:H3"/>
    <mergeCell ref="B5:I5"/>
    <mergeCell ref="B8:I8"/>
    <mergeCell ref="B10:O10"/>
    <mergeCell ref="C14:C16"/>
    <mergeCell ref="D14:D16"/>
    <mergeCell ref="E14:E16"/>
    <mergeCell ref="F14:F16"/>
    <mergeCell ref="G14:G16"/>
    <mergeCell ref="H14:H16"/>
  </mergeCells>
  <pageMargins left="0.25" right="0.25" top="0.75" bottom="0.75" header="0.3" footer="0.3"/>
  <pageSetup paperSize="9" scale="85" firstPageNumber="0" orientation="landscape" verticalDpi="300" r:id="rId1"/>
  <headerFooter alignWithMargins="0"/>
  <rowBreaks count="1" manualBreakCount="1">
    <brk id="25" max="10" man="1"/>
  </rowBreaks>
  <colBreaks count="1" manualBreakCount="1">
    <brk id="8" min="1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29E0-3158-417D-AD10-48D9EE3A110D}">
  <dimension ref="A1:IN66"/>
  <sheetViews>
    <sheetView zoomScaleNormal="100" workbookViewId="0">
      <selection activeCell="N22" sqref="N22:O22"/>
    </sheetView>
  </sheetViews>
  <sheetFormatPr defaultRowHeight="14.25"/>
  <cols>
    <col min="1" max="4" width="9.140625" style="60"/>
    <col min="5" max="5" width="30.5703125" style="60" customWidth="1"/>
    <col min="6" max="7" width="9.140625" style="60"/>
    <col min="8" max="8" width="10" style="60" customWidth="1"/>
    <col min="9" max="9" width="11.140625" style="60" customWidth="1"/>
    <col min="10" max="12" width="9.140625" style="60"/>
    <col min="13" max="13" width="15.5703125" style="60" customWidth="1"/>
    <col min="14" max="14" width="10.5703125" style="60" customWidth="1"/>
    <col min="15" max="15" width="15.85546875" style="60" customWidth="1"/>
    <col min="16" max="16384" width="9.140625" style="60"/>
  </cols>
  <sheetData>
    <row r="1" spans="1:248" s="58" customFormat="1" ht="15.75" customHeight="1">
      <c r="A1" s="465" t="s">
        <v>41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248" s="58" customFormat="1" ht="15">
      <c r="A2" s="62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</row>
    <row r="3" spans="1:248" s="58" customFormat="1" ht="15" customHeight="1">
      <c r="A3" s="464" t="s">
        <v>42</v>
      </c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60"/>
    </row>
    <row r="4" spans="1:248" s="58" customFormat="1" ht="18" customHeight="1">
      <c r="A4" s="64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0"/>
    </row>
    <row r="5" spans="1:248">
      <c r="A5" s="63"/>
      <c r="B5" s="446" t="s">
        <v>343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248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248" ht="32.25" customHeight="1">
      <c r="A7" s="65" t="s">
        <v>43</v>
      </c>
      <c r="B7" s="65" t="s">
        <v>44</v>
      </c>
      <c r="C7" s="65" t="s">
        <v>45</v>
      </c>
      <c r="D7" s="472" t="s">
        <v>46</v>
      </c>
      <c r="E7" s="473"/>
      <c r="F7" s="472" t="s">
        <v>47</v>
      </c>
      <c r="G7" s="473"/>
      <c r="H7" s="472" t="s">
        <v>48</v>
      </c>
      <c r="I7" s="473"/>
      <c r="J7" s="472" t="s">
        <v>49</v>
      </c>
      <c r="K7" s="473"/>
      <c r="L7" s="466" t="s">
        <v>50</v>
      </c>
      <c r="M7" s="467"/>
      <c r="N7" s="466" t="s">
        <v>51</v>
      </c>
      <c r="O7" s="467"/>
    </row>
    <row r="8" spans="1:248" s="61" customFormat="1" ht="15">
      <c r="A8" s="66">
        <v>6</v>
      </c>
      <c r="B8" s="66"/>
      <c r="C8" s="66"/>
      <c r="D8" s="468" t="s">
        <v>12</v>
      </c>
      <c r="E8" s="469"/>
      <c r="F8" s="470">
        <f>F9+F11+F14+F17+F20</f>
        <v>795154.08</v>
      </c>
      <c r="G8" s="471"/>
      <c r="H8" s="470">
        <v>811056.16</v>
      </c>
      <c r="I8" s="471"/>
      <c r="J8" s="470">
        <f>J9+J11+J14+J17+J20</f>
        <v>1634083.22</v>
      </c>
      <c r="K8" s="471"/>
      <c r="L8" s="470">
        <v>1355099.87</v>
      </c>
      <c r="M8" s="471"/>
      <c r="N8" s="470">
        <f>N9+N11+N14+N17+N20</f>
        <v>503683.06</v>
      </c>
      <c r="O8" s="471"/>
    </row>
    <row r="9" spans="1:248">
      <c r="A9" s="67"/>
      <c r="B9" s="67">
        <v>61</v>
      </c>
      <c r="C9" s="67"/>
      <c r="D9" s="460" t="s">
        <v>52</v>
      </c>
      <c r="E9" s="461"/>
      <c r="F9" s="462">
        <f>F10</f>
        <v>143781.59</v>
      </c>
      <c r="G9" s="463"/>
      <c r="H9" s="462">
        <f>H10</f>
        <v>208136.26</v>
      </c>
      <c r="I9" s="463"/>
      <c r="J9" s="462">
        <f>J10</f>
        <v>196960.65</v>
      </c>
      <c r="K9" s="463"/>
      <c r="L9" s="462">
        <f>L10</f>
        <v>238901.06</v>
      </c>
      <c r="M9" s="463"/>
      <c r="N9" s="462">
        <f>N10</f>
        <v>140818.9</v>
      </c>
      <c r="O9" s="463"/>
    </row>
    <row r="10" spans="1:248">
      <c r="A10" s="68"/>
      <c r="B10" s="68"/>
      <c r="C10" s="68">
        <v>10</v>
      </c>
      <c r="D10" s="474" t="s">
        <v>53</v>
      </c>
      <c r="E10" s="475"/>
      <c r="F10" s="476">
        <v>143781.59</v>
      </c>
      <c r="G10" s="477"/>
      <c r="H10" s="476">
        <v>208136.26</v>
      </c>
      <c r="I10" s="477"/>
      <c r="J10" s="476">
        <v>196960.65</v>
      </c>
      <c r="K10" s="477"/>
      <c r="L10" s="476">
        <v>238901.06</v>
      </c>
      <c r="M10" s="477"/>
      <c r="N10" s="476">
        <v>140818.9</v>
      </c>
      <c r="O10" s="477"/>
    </row>
    <row r="11" spans="1:248">
      <c r="A11" s="67"/>
      <c r="B11" s="67">
        <v>63</v>
      </c>
      <c r="C11" s="67"/>
      <c r="D11" s="426" t="s">
        <v>54</v>
      </c>
      <c r="E11" s="427"/>
      <c r="F11" s="462">
        <f>F12+F13</f>
        <v>523762.39</v>
      </c>
      <c r="G11" s="463"/>
      <c r="H11" s="462">
        <v>454097.82</v>
      </c>
      <c r="I11" s="463"/>
      <c r="J11" s="462">
        <f>J13+J12</f>
        <v>1260468.51</v>
      </c>
      <c r="K11" s="463"/>
      <c r="L11" s="462">
        <f>L12+L13</f>
        <v>973654.52</v>
      </c>
      <c r="M11" s="463"/>
      <c r="N11" s="462">
        <f>N12+N13</f>
        <v>287079.43</v>
      </c>
      <c r="O11" s="463"/>
    </row>
    <row r="12" spans="1:248">
      <c r="A12" s="68"/>
      <c r="B12" s="68"/>
      <c r="C12" s="68">
        <v>10</v>
      </c>
      <c r="D12" s="474" t="s">
        <v>53</v>
      </c>
      <c r="E12" s="475"/>
      <c r="F12" s="476">
        <v>259362.65</v>
      </c>
      <c r="G12" s="477"/>
      <c r="H12" s="476">
        <v>212356.49</v>
      </c>
      <c r="I12" s="477"/>
      <c r="J12" s="476">
        <v>222708.87</v>
      </c>
      <c r="K12" s="477"/>
      <c r="L12" s="476">
        <v>236711.13</v>
      </c>
      <c r="M12" s="477"/>
      <c r="N12" s="476">
        <v>212356.49</v>
      </c>
      <c r="O12" s="477"/>
    </row>
    <row r="13" spans="1:248">
      <c r="A13" s="68"/>
      <c r="B13" s="68"/>
      <c r="C13" s="68">
        <v>50</v>
      </c>
      <c r="D13" s="474" t="s">
        <v>55</v>
      </c>
      <c r="E13" s="475"/>
      <c r="F13" s="476">
        <v>264399.74</v>
      </c>
      <c r="G13" s="477"/>
      <c r="H13" s="476">
        <v>241741.32</v>
      </c>
      <c r="I13" s="477"/>
      <c r="J13" s="476">
        <v>1037759.64</v>
      </c>
      <c r="K13" s="477"/>
      <c r="L13" s="476">
        <v>736943.39</v>
      </c>
      <c r="M13" s="477"/>
      <c r="N13" s="476">
        <v>74722.94</v>
      </c>
      <c r="O13" s="477"/>
    </row>
    <row r="14" spans="1:248">
      <c r="A14" s="67"/>
      <c r="B14" s="67">
        <v>64</v>
      </c>
      <c r="C14" s="67"/>
      <c r="D14" s="460" t="s">
        <v>56</v>
      </c>
      <c r="E14" s="461"/>
      <c r="F14" s="462">
        <f>F15+F16</f>
        <v>93313.3</v>
      </c>
      <c r="G14" s="463"/>
      <c r="H14" s="462">
        <f>H16+H15</f>
        <v>105129.73999999999</v>
      </c>
      <c r="I14" s="463"/>
      <c r="J14" s="462">
        <f>J15+J16</f>
        <v>138562.60999999999</v>
      </c>
      <c r="K14" s="463"/>
      <c r="L14" s="462">
        <f>L15+L16</f>
        <v>103125.62000000001</v>
      </c>
      <c r="M14" s="463"/>
      <c r="N14" s="462">
        <f>N15+N16</f>
        <v>38356.89</v>
      </c>
      <c r="O14" s="463"/>
    </row>
    <row r="15" spans="1:248">
      <c r="A15" s="68"/>
      <c r="B15" s="68"/>
      <c r="C15" s="68">
        <v>10</v>
      </c>
      <c r="D15" s="474" t="s">
        <v>53</v>
      </c>
      <c r="E15" s="475"/>
      <c r="F15" s="476">
        <v>74948.33</v>
      </c>
      <c r="G15" s="477"/>
      <c r="H15" s="476">
        <v>83217.2</v>
      </c>
      <c r="I15" s="477"/>
      <c r="J15" s="476">
        <v>11945.05</v>
      </c>
      <c r="K15" s="477"/>
      <c r="L15" s="476">
        <v>11945.05</v>
      </c>
      <c r="M15" s="477"/>
      <c r="N15" s="476">
        <v>0</v>
      </c>
      <c r="O15" s="477"/>
    </row>
    <row r="16" spans="1:248">
      <c r="A16" s="68"/>
      <c r="B16" s="68"/>
      <c r="C16" s="68">
        <v>40</v>
      </c>
      <c r="D16" s="480" t="s">
        <v>57</v>
      </c>
      <c r="E16" s="481"/>
      <c r="F16" s="476">
        <v>18364.97</v>
      </c>
      <c r="G16" s="477"/>
      <c r="H16" s="476">
        <v>21912.54</v>
      </c>
      <c r="I16" s="477"/>
      <c r="J16" s="476">
        <v>126617.56</v>
      </c>
      <c r="K16" s="477"/>
      <c r="L16" s="476">
        <v>91180.57</v>
      </c>
      <c r="M16" s="477"/>
      <c r="N16" s="476">
        <v>38356.89</v>
      </c>
      <c r="O16" s="477"/>
    </row>
    <row r="17" spans="1:15" ht="27" customHeight="1">
      <c r="A17" s="67"/>
      <c r="B17" s="67">
        <v>65</v>
      </c>
      <c r="C17" s="67"/>
      <c r="D17" s="478" t="s">
        <v>58</v>
      </c>
      <c r="E17" s="479"/>
      <c r="F17" s="462">
        <f>F18+F19</f>
        <v>34097.72</v>
      </c>
      <c r="G17" s="463"/>
      <c r="H17" s="462">
        <f>H18+H19</f>
        <v>43161.46</v>
      </c>
      <c r="I17" s="463"/>
      <c r="J17" s="462">
        <f>J18+J19</f>
        <v>37826</v>
      </c>
      <c r="K17" s="463"/>
      <c r="L17" s="462">
        <f>L18+L19</f>
        <v>39153.230000000003</v>
      </c>
      <c r="M17" s="463"/>
      <c r="N17" s="462">
        <v>37162.39</v>
      </c>
      <c r="O17" s="463"/>
    </row>
    <row r="18" spans="1:15">
      <c r="A18" s="68"/>
      <c r="B18" s="68"/>
      <c r="C18" s="68">
        <v>10</v>
      </c>
      <c r="D18" s="474" t="s">
        <v>53</v>
      </c>
      <c r="E18" s="475"/>
      <c r="F18" s="476">
        <v>8590.2999999999993</v>
      </c>
      <c r="G18" s="477"/>
      <c r="H18" s="476">
        <v>8321.7199999999993</v>
      </c>
      <c r="I18" s="477"/>
      <c r="J18" s="476">
        <v>10617.82</v>
      </c>
      <c r="K18" s="477"/>
      <c r="L18" s="476">
        <v>11281.44</v>
      </c>
      <c r="M18" s="477"/>
      <c r="N18" s="476">
        <v>10617.82</v>
      </c>
      <c r="O18" s="477"/>
    </row>
    <row r="19" spans="1:15">
      <c r="A19" s="68"/>
      <c r="B19" s="68"/>
      <c r="C19" s="68">
        <v>40</v>
      </c>
      <c r="D19" s="480" t="s">
        <v>57</v>
      </c>
      <c r="E19" s="481"/>
      <c r="F19" s="476">
        <v>25507.42</v>
      </c>
      <c r="G19" s="477"/>
      <c r="H19" s="476">
        <v>34839.74</v>
      </c>
      <c r="I19" s="477"/>
      <c r="J19" s="476">
        <v>27208.18</v>
      </c>
      <c r="K19" s="477"/>
      <c r="L19" s="476">
        <v>27871.79</v>
      </c>
      <c r="M19" s="477"/>
      <c r="N19" s="476">
        <v>26544.560000000001</v>
      </c>
      <c r="O19" s="477"/>
    </row>
    <row r="20" spans="1:15">
      <c r="A20" s="67"/>
      <c r="B20" s="67">
        <v>68</v>
      </c>
      <c r="C20" s="67"/>
      <c r="D20" s="482" t="s">
        <v>59</v>
      </c>
      <c r="E20" s="483"/>
      <c r="F20" s="462">
        <f>F21</f>
        <v>199.08</v>
      </c>
      <c r="G20" s="463"/>
      <c r="H20" s="462">
        <f>H21</f>
        <v>530.89</v>
      </c>
      <c r="I20" s="463"/>
      <c r="J20" s="462">
        <f>J21</f>
        <v>265.45</v>
      </c>
      <c r="K20" s="463"/>
      <c r="L20" s="462">
        <f>L21</f>
        <v>265.45</v>
      </c>
      <c r="M20" s="463"/>
      <c r="N20" s="462">
        <f>N21</f>
        <v>265.45</v>
      </c>
      <c r="O20" s="463"/>
    </row>
    <row r="21" spans="1:15">
      <c r="A21" s="68"/>
      <c r="B21" s="68"/>
      <c r="C21" s="68">
        <v>10</v>
      </c>
      <c r="D21" s="474" t="s">
        <v>53</v>
      </c>
      <c r="E21" s="475"/>
      <c r="F21" s="476">
        <v>199.08</v>
      </c>
      <c r="G21" s="477"/>
      <c r="H21" s="476">
        <v>530.89</v>
      </c>
      <c r="I21" s="477"/>
      <c r="J21" s="476">
        <v>265.45</v>
      </c>
      <c r="K21" s="477"/>
      <c r="L21" s="476">
        <v>265.45</v>
      </c>
      <c r="M21" s="477"/>
      <c r="N21" s="476">
        <v>265.45</v>
      </c>
      <c r="O21" s="477"/>
    </row>
    <row r="22" spans="1:15" ht="31.5" customHeight="1">
      <c r="A22" s="65" t="s">
        <v>43</v>
      </c>
      <c r="B22" s="65" t="s">
        <v>44</v>
      </c>
      <c r="C22" s="65" t="s">
        <v>45</v>
      </c>
      <c r="D22" s="472" t="s">
        <v>60</v>
      </c>
      <c r="E22" s="473"/>
      <c r="F22" s="472" t="s">
        <v>47</v>
      </c>
      <c r="G22" s="473"/>
      <c r="H22" s="472" t="s">
        <v>48</v>
      </c>
      <c r="I22" s="473"/>
      <c r="J22" s="472" t="s">
        <v>49</v>
      </c>
      <c r="K22" s="473"/>
      <c r="L22" s="466" t="s">
        <v>50</v>
      </c>
      <c r="M22" s="467"/>
      <c r="N22" s="466" t="s">
        <v>51</v>
      </c>
      <c r="O22" s="467"/>
    </row>
    <row r="23" spans="1:15" s="61" customFormat="1" ht="15">
      <c r="A23" s="66">
        <v>7</v>
      </c>
      <c r="B23" s="66"/>
      <c r="C23" s="66"/>
      <c r="D23" s="484" t="s">
        <v>13</v>
      </c>
      <c r="E23" s="485"/>
      <c r="F23" s="470">
        <f>F24+F26</f>
        <v>0</v>
      </c>
      <c r="G23" s="471"/>
      <c r="H23" s="470">
        <f>H24+H26</f>
        <v>0</v>
      </c>
      <c r="I23" s="471"/>
      <c r="J23" s="470">
        <f>J24+J26</f>
        <v>0</v>
      </c>
      <c r="K23" s="471"/>
      <c r="L23" s="470">
        <f>L24+L26</f>
        <v>0</v>
      </c>
      <c r="M23" s="471"/>
      <c r="N23" s="470">
        <f>N24+N26</f>
        <v>0</v>
      </c>
      <c r="O23" s="471"/>
    </row>
    <row r="24" spans="1:15">
      <c r="A24" s="67"/>
      <c r="B24" s="67">
        <v>71</v>
      </c>
      <c r="C24" s="67"/>
      <c r="D24" s="482" t="s">
        <v>61</v>
      </c>
      <c r="E24" s="483"/>
      <c r="F24" s="462">
        <f>F25</f>
        <v>0</v>
      </c>
      <c r="G24" s="463"/>
      <c r="H24" s="462"/>
      <c r="I24" s="463"/>
      <c r="J24" s="462"/>
      <c r="K24" s="463"/>
      <c r="L24" s="462">
        <f>L25</f>
        <v>0</v>
      </c>
      <c r="M24" s="463"/>
      <c r="N24" s="462">
        <f>N25</f>
        <v>0</v>
      </c>
      <c r="O24" s="463"/>
    </row>
    <row r="25" spans="1:15">
      <c r="A25" s="68"/>
      <c r="B25" s="68"/>
      <c r="C25" s="68">
        <v>70</v>
      </c>
      <c r="D25" s="480" t="s">
        <v>62</v>
      </c>
      <c r="E25" s="481"/>
      <c r="F25" s="476"/>
      <c r="G25" s="477"/>
      <c r="H25" s="476"/>
      <c r="I25" s="477"/>
      <c r="J25" s="476"/>
      <c r="K25" s="477"/>
      <c r="L25" s="476"/>
      <c r="M25" s="477"/>
      <c r="N25" s="476"/>
      <c r="O25" s="477"/>
    </row>
    <row r="26" spans="1:15">
      <c r="A26" s="67"/>
      <c r="B26" s="67">
        <v>72</v>
      </c>
      <c r="C26" s="67"/>
      <c r="D26" s="482" t="s">
        <v>63</v>
      </c>
      <c r="E26" s="483"/>
      <c r="F26" s="462">
        <f>F27</f>
        <v>0</v>
      </c>
      <c r="G26" s="463"/>
      <c r="H26" s="462">
        <f>H27</f>
        <v>0</v>
      </c>
      <c r="I26" s="463"/>
      <c r="J26" s="462">
        <f>J27</f>
        <v>0</v>
      </c>
      <c r="K26" s="463"/>
      <c r="L26" s="462">
        <f>L27</f>
        <v>0</v>
      </c>
      <c r="M26" s="463"/>
      <c r="N26" s="462">
        <f>N27</f>
        <v>0</v>
      </c>
      <c r="O26" s="463"/>
    </row>
    <row r="27" spans="1:15">
      <c r="A27" s="68"/>
      <c r="B27" s="68"/>
      <c r="C27" s="68">
        <v>70</v>
      </c>
      <c r="D27" s="480" t="s">
        <v>62</v>
      </c>
      <c r="E27" s="481"/>
      <c r="F27" s="476"/>
      <c r="G27" s="477"/>
      <c r="H27" s="476"/>
      <c r="I27" s="477"/>
      <c r="J27" s="476"/>
      <c r="K27" s="477"/>
      <c r="L27" s="476">
        <v>0</v>
      </c>
      <c r="M27" s="477"/>
      <c r="N27" s="476">
        <v>0</v>
      </c>
      <c r="O27" s="477"/>
    </row>
    <row r="28" spans="1:1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1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1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15">
      <c r="A31" s="63"/>
      <c r="B31" s="69" t="s">
        <v>64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1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1:15" ht="29.25" customHeight="1">
      <c r="A33" s="65" t="s">
        <v>43</v>
      </c>
      <c r="B33" s="65" t="s">
        <v>44</v>
      </c>
      <c r="C33" s="65" t="s">
        <v>45</v>
      </c>
      <c r="D33" s="472" t="s">
        <v>60</v>
      </c>
      <c r="E33" s="473"/>
      <c r="F33" s="472" t="s">
        <v>47</v>
      </c>
      <c r="G33" s="473"/>
      <c r="H33" s="472" t="s">
        <v>48</v>
      </c>
      <c r="I33" s="473"/>
      <c r="J33" s="472" t="s">
        <v>49</v>
      </c>
      <c r="K33" s="473"/>
      <c r="L33" s="466" t="s">
        <v>50</v>
      </c>
      <c r="M33" s="467"/>
      <c r="N33" s="466" t="s">
        <v>51</v>
      </c>
      <c r="O33" s="467"/>
    </row>
    <row r="34" spans="1:15">
      <c r="A34" s="67">
        <v>3</v>
      </c>
      <c r="B34" s="67"/>
      <c r="C34" s="67"/>
      <c r="D34" s="460" t="s">
        <v>15</v>
      </c>
      <c r="E34" s="461"/>
      <c r="F34" s="462">
        <v>424122.33</v>
      </c>
      <c r="G34" s="463"/>
      <c r="H34" s="462">
        <f>H35+H39+H43+H45+H48+H51</f>
        <v>563083.15</v>
      </c>
      <c r="I34" s="463"/>
      <c r="J34" s="462">
        <f>J35+J39+J43+J45+J48+J51</f>
        <v>587032.99</v>
      </c>
      <c r="K34" s="463"/>
      <c r="L34" s="462">
        <v>523591.48</v>
      </c>
      <c r="M34" s="463"/>
      <c r="N34" s="462">
        <f>N35+N39+N43+N45+N48+N51</f>
        <v>495056.07999999996</v>
      </c>
      <c r="O34" s="463"/>
    </row>
    <row r="35" spans="1:15">
      <c r="A35" s="67"/>
      <c r="B35" s="67">
        <v>31</v>
      </c>
      <c r="C35" s="67"/>
      <c r="D35" s="460" t="s">
        <v>65</v>
      </c>
      <c r="E35" s="461"/>
      <c r="F35" s="462">
        <v>106886.1</v>
      </c>
      <c r="G35" s="463"/>
      <c r="H35" s="462">
        <v>98944.85</v>
      </c>
      <c r="I35" s="463"/>
      <c r="J35" s="462">
        <f>J36+J38+J37</f>
        <v>105780.08</v>
      </c>
      <c r="K35" s="463"/>
      <c r="L35" s="462">
        <v>105846.44</v>
      </c>
      <c r="M35" s="463"/>
      <c r="N35" s="462">
        <f>N36+N38+N37</f>
        <v>115070.67</v>
      </c>
      <c r="O35" s="463"/>
    </row>
    <row r="36" spans="1:15">
      <c r="A36" s="68"/>
      <c r="B36" s="68"/>
      <c r="C36" s="68">
        <v>10</v>
      </c>
      <c r="D36" s="474" t="s">
        <v>53</v>
      </c>
      <c r="E36" s="475"/>
      <c r="F36" s="476">
        <v>49093.36</v>
      </c>
      <c r="G36" s="477"/>
      <c r="H36" s="476">
        <v>54681.8</v>
      </c>
      <c r="I36" s="477"/>
      <c r="J36" s="476">
        <v>46452.98</v>
      </c>
      <c r="K36" s="477"/>
      <c r="L36" s="476">
        <v>49771.05</v>
      </c>
      <c r="M36" s="477"/>
      <c r="N36" s="476">
        <v>57734.42</v>
      </c>
      <c r="O36" s="477"/>
    </row>
    <row r="37" spans="1:15" ht="15" customHeight="1">
      <c r="A37" s="68"/>
      <c r="B37" s="68"/>
      <c r="C37" s="68">
        <v>40</v>
      </c>
      <c r="D37" s="480" t="s">
        <v>57</v>
      </c>
      <c r="E37" s="481"/>
      <c r="F37" s="486">
        <v>0</v>
      </c>
      <c r="G37" s="487"/>
      <c r="H37" s="486">
        <v>0</v>
      </c>
      <c r="I37" s="487"/>
      <c r="J37" s="486">
        <v>13537.73</v>
      </c>
      <c r="K37" s="487"/>
      <c r="L37" s="486">
        <v>13935.89</v>
      </c>
      <c r="M37" s="487"/>
      <c r="N37" s="486">
        <v>14201.34</v>
      </c>
      <c r="O37" s="487"/>
    </row>
    <row r="38" spans="1:15">
      <c r="A38" s="68"/>
      <c r="B38" s="68"/>
      <c r="C38" s="68">
        <v>50</v>
      </c>
      <c r="D38" s="474" t="s">
        <v>55</v>
      </c>
      <c r="E38" s="475"/>
      <c r="F38" s="476">
        <v>57792.75</v>
      </c>
      <c r="G38" s="477"/>
      <c r="H38" s="476">
        <v>44263.06</v>
      </c>
      <c r="I38" s="477"/>
      <c r="J38" s="476">
        <v>45789.37</v>
      </c>
      <c r="K38" s="477"/>
      <c r="L38" s="476">
        <v>42139.49</v>
      </c>
      <c r="M38" s="477"/>
      <c r="N38" s="476">
        <v>43134.91</v>
      </c>
      <c r="O38" s="477"/>
    </row>
    <row r="39" spans="1:15">
      <c r="A39" s="67"/>
      <c r="B39" s="67">
        <v>32</v>
      </c>
      <c r="C39" s="67"/>
      <c r="D39" s="460" t="s">
        <v>66</v>
      </c>
      <c r="E39" s="461"/>
      <c r="F39" s="462">
        <v>109337.76</v>
      </c>
      <c r="G39" s="463"/>
      <c r="H39" s="462">
        <f t="shared" ref="H39" si="0">H40+H41+H42</f>
        <v>117333.59999999999</v>
      </c>
      <c r="I39" s="463"/>
      <c r="J39" s="462">
        <f t="shared" ref="J39" si="1">J40+J41+J42</f>
        <v>139235.38999999998</v>
      </c>
      <c r="K39" s="463"/>
      <c r="L39" s="462">
        <f t="shared" ref="L39" si="2">L40+L41+L42</f>
        <v>143937.88999999998</v>
      </c>
      <c r="M39" s="463"/>
      <c r="N39" s="462">
        <f>N40+N41+N42</f>
        <v>160461.88</v>
      </c>
      <c r="O39" s="463"/>
    </row>
    <row r="40" spans="1:15">
      <c r="A40" s="68"/>
      <c r="B40" s="68"/>
      <c r="C40" s="68">
        <v>10</v>
      </c>
      <c r="D40" s="474" t="s">
        <v>53</v>
      </c>
      <c r="E40" s="475"/>
      <c r="F40" s="476">
        <v>71815.37</v>
      </c>
      <c r="G40" s="477"/>
      <c r="H40" s="476">
        <v>74941.929999999993</v>
      </c>
      <c r="I40" s="477"/>
      <c r="J40" s="476">
        <v>90658.84</v>
      </c>
      <c r="K40" s="477"/>
      <c r="L40" s="476">
        <v>90583.32</v>
      </c>
      <c r="M40" s="477"/>
      <c r="N40" s="476">
        <v>106709.14</v>
      </c>
      <c r="O40" s="477"/>
    </row>
    <row r="41" spans="1:15">
      <c r="A41" s="68"/>
      <c r="B41" s="68"/>
      <c r="C41" s="68">
        <v>40</v>
      </c>
      <c r="D41" s="480" t="s">
        <v>57</v>
      </c>
      <c r="E41" s="481"/>
      <c r="F41" s="476">
        <v>29430.83</v>
      </c>
      <c r="G41" s="477"/>
      <c r="H41" s="476">
        <v>38224.17</v>
      </c>
      <c r="I41" s="477"/>
      <c r="J41" s="476">
        <v>44063.97</v>
      </c>
      <c r="K41" s="477"/>
      <c r="L41" s="476">
        <v>48709.27</v>
      </c>
      <c r="M41" s="477"/>
      <c r="N41" s="476">
        <v>48709.27</v>
      </c>
      <c r="O41" s="477"/>
    </row>
    <row r="42" spans="1:15">
      <c r="A42" s="68"/>
      <c r="B42" s="68"/>
      <c r="C42" s="68">
        <v>50</v>
      </c>
      <c r="D42" s="474" t="s">
        <v>55</v>
      </c>
      <c r="E42" s="475"/>
      <c r="F42" s="476">
        <v>8091.55</v>
      </c>
      <c r="G42" s="477"/>
      <c r="H42" s="476">
        <v>4167.5</v>
      </c>
      <c r="I42" s="477"/>
      <c r="J42" s="476">
        <v>4512.58</v>
      </c>
      <c r="K42" s="477"/>
      <c r="L42" s="476">
        <v>4645.3</v>
      </c>
      <c r="M42" s="477"/>
      <c r="N42" s="476">
        <v>5043.47</v>
      </c>
      <c r="O42" s="477"/>
    </row>
    <row r="43" spans="1:15">
      <c r="A43" s="67"/>
      <c r="B43" s="67">
        <v>34</v>
      </c>
      <c r="C43" s="67"/>
      <c r="D43" s="460" t="s">
        <v>67</v>
      </c>
      <c r="E43" s="461"/>
      <c r="F43" s="462">
        <f>F44</f>
        <v>151.33000000000001</v>
      </c>
      <c r="G43" s="463"/>
      <c r="H43" s="462">
        <f t="shared" ref="H43" si="3">H44</f>
        <v>1592.67</v>
      </c>
      <c r="I43" s="463"/>
      <c r="J43" s="462">
        <f t="shared" ref="J43" si="4">J44</f>
        <v>1858.12</v>
      </c>
      <c r="K43" s="463"/>
      <c r="L43" s="462">
        <f t="shared" ref="L43" si="5">L44</f>
        <v>2123.56</v>
      </c>
      <c r="M43" s="463"/>
      <c r="N43" s="462">
        <f t="shared" ref="N43" si="6">N44</f>
        <v>2389.0100000000002</v>
      </c>
      <c r="O43" s="463"/>
    </row>
    <row r="44" spans="1:15">
      <c r="A44" s="68"/>
      <c r="B44" s="68"/>
      <c r="C44" s="68">
        <v>10</v>
      </c>
      <c r="D44" s="474" t="s">
        <v>53</v>
      </c>
      <c r="E44" s="475"/>
      <c r="F44" s="476">
        <v>151.33000000000001</v>
      </c>
      <c r="G44" s="477"/>
      <c r="H44" s="476">
        <v>1592.67</v>
      </c>
      <c r="I44" s="477"/>
      <c r="J44" s="476">
        <v>1858.12</v>
      </c>
      <c r="K44" s="477"/>
      <c r="L44" s="476">
        <v>2123.56</v>
      </c>
      <c r="M44" s="477"/>
      <c r="N44" s="476">
        <v>2389.0100000000002</v>
      </c>
      <c r="O44" s="477"/>
    </row>
    <row r="45" spans="1:15">
      <c r="A45" s="67"/>
      <c r="B45" s="67">
        <v>36</v>
      </c>
      <c r="C45" s="67"/>
      <c r="D45" s="482" t="s">
        <v>68</v>
      </c>
      <c r="E45" s="483"/>
      <c r="F45" s="462">
        <f>F46+F47</f>
        <v>13729.519999999999</v>
      </c>
      <c r="G45" s="463"/>
      <c r="H45" s="462">
        <f t="shared" ref="H45" si="7">H46+H47</f>
        <v>8228.81</v>
      </c>
      <c r="I45" s="463"/>
      <c r="J45" s="462">
        <v>22297.43</v>
      </c>
      <c r="K45" s="463"/>
      <c r="L45" s="462">
        <f t="shared" ref="L45" si="8">L46+L47</f>
        <v>11679.61</v>
      </c>
      <c r="M45" s="463"/>
      <c r="N45" s="462">
        <f t="shared" ref="N45" si="9">N46+N47</f>
        <v>12608.67</v>
      </c>
      <c r="O45" s="463"/>
    </row>
    <row r="46" spans="1:15">
      <c r="A46" s="68"/>
      <c r="B46" s="68"/>
      <c r="C46" s="68">
        <v>10</v>
      </c>
      <c r="D46" s="474" t="s">
        <v>53</v>
      </c>
      <c r="E46" s="475"/>
      <c r="F46" s="476">
        <v>13629.55</v>
      </c>
      <c r="G46" s="477"/>
      <c r="H46" s="476">
        <v>8228.81</v>
      </c>
      <c r="I46" s="477"/>
      <c r="J46" s="476">
        <v>13006.84</v>
      </c>
      <c r="K46" s="477"/>
      <c r="L46" s="476">
        <v>11679.61</v>
      </c>
      <c r="M46" s="477"/>
      <c r="N46" s="476">
        <v>12608.67</v>
      </c>
      <c r="O46" s="477"/>
    </row>
    <row r="47" spans="1:15">
      <c r="A47" s="68"/>
      <c r="B47" s="68"/>
      <c r="C47" s="68">
        <v>50</v>
      </c>
      <c r="D47" s="474" t="s">
        <v>55</v>
      </c>
      <c r="E47" s="475"/>
      <c r="F47" s="476">
        <v>99.97</v>
      </c>
      <c r="G47" s="477"/>
      <c r="H47" s="476">
        <v>0</v>
      </c>
      <c r="I47" s="477"/>
      <c r="J47" s="476">
        <v>9290.6</v>
      </c>
      <c r="K47" s="477"/>
      <c r="L47" s="476">
        <f>[1]POSEBNI_DIO!J316</f>
        <v>0</v>
      </c>
      <c r="M47" s="477"/>
      <c r="N47" s="476">
        <v>0</v>
      </c>
      <c r="O47" s="477"/>
    </row>
    <row r="48" spans="1:15">
      <c r="A48" s="67"/>
      <c r="B48" s="67">
        <v>37</v>
      </c>
      <c r="C48" s="67"/>
      <c r="D48" s="482" t="s">
        <v>69</v>
      </c>
      <c r="E48" s="483"/>
      <c r="F48" s="462">
        <f>F49+F50</f>
        <v>83628.679999999993</v>
      </c>
      <c r="G48" s="463"/>
      <c r="H48" s="462">
        <f>H49+H50</f>
        <v>125953.95</v>
      </c>
      <c r="I48" s="463"/>
      <c r="J48" s="462">
        <f>J49+J50</f>
        <v>133253.70000000001</v>
      </c>
      <c r="K48" s="463"/>
      <c r="L48" s="462">
        <v>137766.28</v>
      </c>
      <c r="M48" s="463"/>
      <c r="N48" s="462">
        <f>N49+N50</f>
        <v>145995.09</v>
      </c>
      <c r="O48" s="463"/>
    </row>
    <row r="49" spans="1:15">
      <c r="A49" s="68"/>
      <c r="B49" s="68"/>
      <c r="C49" s="68">
        <v>10</v>
      </c>
      <c r="D49" s="474" t="s">
        <v>53</v>
      </c>
      <c r="E49" s="475"/>
      <c r="F49" s="476">
        <v>83388.23</v>
      </c>
      <c r="G49" s="477"/>
      <c r="H49" s="476">
        <v>98546.69</v>
      </c>
      <c r="I49" s="477"/>
      <c r="J49" s="476">
        <v>106709.14</v>
      </c>
      <c r="K49" s="477"/>
      <c r="L49" s="476">
        <v>111221.71</v>
      </c>
      <c r="M49" s="477"/>
      <c r="N49" s="476">
        <v>119450.53</v>
      </c>
      <c r="O49" s="477"/>
    </row>
    <row r="50" spans="1:15">
      <c r="A50" s="68"/>
      <c r="B50" s="68"/>
      <c r="C50" s="68">
        <v>50</v>
      </c>
      <c r="D50" s="474" t="s">
        <v>55</v>
      </c>
      <c r="E50" s="475"/>
      <c r="F50" s="476">
        <v>240.45</v>
      </c>
      <c r="G50" s="477"/>
      <c r="H50" s="476">
        <v>27407.26</v>
      </c>
      <c r="I50" s="477"/>
      <c r="J50" s="476">
        <v>26544.560000000001</v>
      </c>
      <c r="K50" s="477"/>
      <c r="L50" s="476">
        <v>26544.560000000001</v>
      </c>
      <c r="M50" s="477"/>
      <c r="N50" s="476">
        <v>26544.560000000001</v>
      </c>
      <c r="O50" s="477"/>
    </row>
    <row r="51" spans="1:15">
      <c r="A51" s="67"/>
      <c r="B51" s="67">
        <v>38</v>
      </c>
      <c r="C51" s="67"/>
      <c r="D51" s="460" t="s">
        <v>70</v>
      </c>
      <c r="E51" s="461"/>
      <c r="F51" s="462">
        <f>F52+F53+F54</f>
        <v>110388.93</v>
      </c>
      <c r="G51" s="463"/>
      <c r="H51" s="462">
        <v>211029.27</v>
      </c>
      <c r="I51" s="463"/>
      <c r="J51" s="462">
        <f t="shared" ref="J51" si="10">J52+J53+J54</f>
        <v>184608.27000000002</v>
      </c>
      <c r="K51" s="463"/>
      <c r="L51" s="462">
        <f t="shared" ref="L51" si="11">L52+L53+L54</f>
        <v>122237.70999999999</v>
      </c>
      <c r="M51" s="463"/>
      <c r="N51" s="462">
        <f t="shared" ref="N51" si="12">N52+N53+N54</f>
        <v>58530.76</v>
      </c>
      <c r="O51" s="463"/>
    </row>
    <row r="52" spans="1:15">
      <c r="A52" s="68"/>
      <c r="B52" s="68"/>
      <c r="C52" s="68">
        <v>10</v>
      </c>
      <c r="D52" s="474" t="s">
        <v>53</v>
      </c>
      <c r="E52" s="475"/>
      <c r="F52" s="476">
        <v>91975.78</v>
      </c>
      <c r="G52" s="477"/>
      <c r="H52" s="476">
        <v>184484.7</v>
      </c>
      <c r="I52" s="477"/>
      <c r="J52" s="476">
        <v>63830.51</v>
      </c>
      <c r="K52" s="477"/>
      <c r="L52" s="476">
        <v>67821.36</v>
      </c>
      <c r="M52" s="477"/>
      <c r="N52" s="476">
        <v>58530.76</v>
      </c>
      <c r="O52" s="477"/>
    </row>
    <row r="53" spans="1:15">
      <c r="A53" s="68"/>
      <c r="B53" s="68"/>
      <c r="C53" s="68">
        <v>40</v>
      </c>
      <c r="D53" s="480" t="s">
        <v>57</v>
      </c>
      <c r="E53" s="481"/>
      <c r="F53" s="476">
        <v>1695.98</v>
      </c>
      <c r="G53" s="477"/>
      <c r="H53" s="476">
        <v>0</v>
      </c>
      <c r="I53" s="477"/>
      <c r="J53" s="476">
        <v>94233.19</v>
      </c>
      <c r="K53" s="477"/>
      <c r="L53" s="476">
        <v>54416.35</v>
      </c>
      <c r="M53" s="477"/>
      <c r="N53" s="476">
        <v>0</v>
      </c>
      <c r="O53" s="477"/>
    </row>
    <row r="54" spans="1:15">
      <c r="A54" s="68"/>
      <c r="B54" s="68"/>
      <c r="C54" s="68">
        <v>50</v>
      </c>
      <c r="D54" s="474" t="s">
        <v>55</v>
      </c>
      <c r="E54" s="475"/>
      <c r="F54" s="476">
        <v>16717.169999999998</v>
      </c>
      <c r="G54" s="477"/>
      <c r="H54" s="476">
        <v>26544.560000000001</v>
      </c>
      <c r="I54" s="477"/>
      <c r="J54" s="476">
        <v>26544.57</v>
      </c>
      <c r="K54" s="477"/>
      <c r="L54" s="476">
        <f>[1]POSEBNI_DIO!J396</f>
        <v>0</v>
      </c>
      <c r="M54" s="477"/>
      <c r="N54" s="476">
        <v>0</v>
      </c>
      <c r="O54" s="477"/>
    </row>
    <row r="55" spans="1:15" ht="14.25" customHeight="1">
      <c r="A55" s="65" t="s">
        <v>43</v>
      </c>
      <c r="B55" s="65" t="s">
        <v>44</v>
      </c>
      <c r="C55" s="65" t="s">
        <v>45</v>
      </c>
      <c r="D55" s="472" t="s">
        <v>46</v>
      </c>
      <c r="E55" s="473"/>
      <c r="F55" s="472" t="s">
        <v>47</v>
      </c>
      <c r="G55" s="473"/>
      <c r="H55" s="472" t="s">
        <v>48</v>
      </c>
      <c r="I55" s="473"/>
      <c r="J55" s="472" t="s">
        <v>49</v>
      </c>
      <c r="K55" s="473"/>
      <c r="L55" s="466" t="s">
        <v>50</v>
      </c>
      <c r="M55" s="467"/>
      <c r="N55" s="466" t="s">
        <v>51</v>
      </c>
      <c r="O55" s="467"/>
    </row>
    <row r="56" spans="1:15">
      <c r="A56" s="67">
        <v>4</v>
      </c>
      <c r="B56" s="67"/>
      <c r="C56" s="67"/>
      <c r="D56" s="482" t="s">
        <v>16</v>
      </c>
      <c r="E56" s="483"/>
      <c r="F56" s="462">
        <f>F57+F59+F63</f>
        <v>301727.53000000003</v>
      </c>
      <c r="G56" s="463"/>
      <c r="H56" s="462">
        <v>405793.35</v>
      </c>
      <c r="I56" s="463"/>
      <c r="J56" s="462">
        <f>J57+J59+J63</f>
        <v>1186409.18</v>
      </c>
      <c r="K56" s="463"/>
      <c r="L56" s="462">
        <f>L57+L59+L63</f>
        <v>964231.2</v>
      </c>
      <c r="M56" s="463"/>
      <c r="N56" s="462">
        <f>N57+N59+N63</f>
        <v>8626.98</v>
      </c>
      <c r="O56" s="463"/>
    </row>
    <row r="57" spans="1:15">
      <c r="A57" s="67"/>
      <c r="B57" s="67">
        <v>41</v>
      </c>
      <c r="C57" s="67"/>
      <c r="D57" s="482" t="s">
        <v>71</v>
      </c>
      <c r="E57" s="483"/>
      <c r="F57" s="462">
        <f>F58</f>
        <v>9575.9500000000007</v>
      </c>
      <c r="G57" s="463"/>
      <c r="H57" s="462">
        <f>H58</f>
        <v>2654.46</v>
      </c>
      <c r="I57" s="463"/>
      <c r="J57" s="462">
        <f>J58</f>
        <v>0</v>
      </c>
      <c r="K57" s="463"/>
      <c r="L57" s="462">
        <f>L58</f>
        <v>0</v>
      </c>
      <c r="M57" s="463"/>
      <c r="N57" s="462">
        <f>N58</f>
        <v>0</v>
      </c>
      <c r="O57" s="463"/>
    </row>
    <row r="58" spans="1:15">
      <c r="A58" s="68"/>
      <c r="B58" s="68"/>
      <c r="C58" s="68">
        <v>10</v>
      </c>
      <c r="D58" s="474" t="s">
        <v>53</v>
      </c>
      <c r="E58" s="475"/>
      <c r="F58" s="476">
        <v>9575.9500000000007</v>
      </c>
      <c r="G58" s="477"/>
      <c r="H58" s="476">
        <v>2654.46</v>
      </c>
      <c r="I58" s="477"/>
      <c r="J58" s="476">
        <f>[1]POSEBNI_DIO!I91</f>
        <v>0</v>
      </c>
      <c r="K58" s="477"/>
      <c r="L58" s="476">
        <f>[1]POSEBNI_DIO!J91</f>
        <v>0</v>
      </c>
      <c r="M58" s="477"/>
      <c r="N58" s="476">
        <f>[1]POSEBNI_DIO!K91</f>
        <v>0</v>
      </c>
      <c r="O58" s="477"/>
    </row>
    <row r="59" spans="1:15">
      <c r="A59" s="67"/>
      <c r="B59" s="67">
        <v>42</v>
      </c>
      <c r="C59" s="67"/>
      <c r="D59" s="482" t="s">
        <v>72</v>
      </c>
      <c r="E59" s="483"/>
      <c r="F59" s="462">
        <f>F60+F61+F62</f>
        <v>282064.55</v>
      </c>
      <c r="G59" s="463"/>
      <c r="H59" s="462">
        <v>137680.01</v>
      </c>
      <c r="I59" s="463"/>
      <c r="J59" s="462">
        <f t="shared" ref="J59" si="13">J60+J61+J62</f>
        <v>1049704.69</v>
      </c>
      <c r="K59" s="463"/>
      <c r="L59" s="462">
        <v>964231.2</v>
      </c>
      <c r="M59" s="463"/>
      <c r="N59" s="462">
        <f t="shared" ref="N59" si="14">N60+N61+N62</f>
        <v>8626.98</v>
      </c>
      <c r="O59" s="463"/>
    </row>
    <row r="60" spans="1:15">
      <c r="A60" s="68"/>
      <c r="B60" s="68"/>
      <c r="C60" s="68">
        <v>10</v>
      </c>
      <c r="D60" s="474" t="s">
        <v>53</v>
      </c>
      <c r="E60" s="475"/>
      <c r="F60" s="476">
        <v>149963.75</v>
      </c>
      <c r="G60" s="477"/>
      <c r="H60" s="476">
        <v>63421.59</v>
      </c>
      <c r="I60" s="477"/>
      <c r="J60" s="476">
        <v>145198.75</v>
      </c>
      <c r="K60" s="477"/>
      <c r="L60" s="476">
        <v>298626.32</v>
      </c>
      <c r="M60" s="477"/>
      <c r="N60" s="476">
        <v>6636.14</v>
      </c>
      <c r="O60" s="477"/>
    </row>
    <row r="61" spans="1:15">
      <c r="A61" s="68"/>
      <c r="B61" s="68"/>
      <c r="C61" s="68">
        <v>40</v>
      </c>
      <c r="D61" s="480" t="s">
        <v>57</v>
      </c>
      <c r="E61" s="481"/>
      <c r="F61" s="476">
        <v>10422.709999999999</v>
      </c>
      <c r="G61" s="477"/>
      <c r="H61" s="476">
        <v>18514.830000000002</v>
      </c>
      <c r="I61" s="477"/>
      <c r="J61" s="476">
        <v>1990.84</v>
      </c>
      <c r="K61" s="477"/>
      <c r="L61" s="476">
        <v>1990.84</v>
      </c>
      <c r="M61" s="477"/>
      <c r="N61" s="476">
        <v>1990.84</v>
      </c>
      <c r="O61" s="477"/>
    </row>
    <row r="62" spans="1:15">
      <c r="A62" s="68"/>
      <c r="B62" s="68"/>
      <c r="C62" s="68">
        <v>50</v>
      </c>
      <c r="D62" s="474" t="s">
        <v>55</v>
      </c>
      <c r="E62" s="475"/>
      <c r="F62" s="476">
        <v>121678.09</v>
      </c>
      <c r="G62" s="477"/>
      <c r="H62" s="476">
        <v>55743.58</v>
      </c>
      <c r="I62" s="477"/>
      <c r="J62" s="476">
        <v>902515.1</v>
      </c>
      <c r="K62" s="477"/>
      <c r="L62" s="476">
        <v>663614.04</v>
      </c>
      <c r="M62" s="477"/>
      <c r="N62" s="476">
        <f>[1]POSEBNI_DIO!K83+[1]POSEBNI_DIO!K167+[1]POSEBNI_DIO!K323+[1]POSEBNI_DIO!K365+[1]POSEBNI_DIO!K386</f>
        <v>0</v>
      </c>
      <c r="O62" s="477"/>
    </row>
    <row r="63" spans="1:15">
      <c r="A63" s="67"/>
      <c r="B63" s="67">
        <v>45</v>
      </c>
      <c r="C63" s="67"/>
      <c r="D63" s="482" t="s">
        <v>73</v>
      </c>
      <c r="E63" s="483"/>
      <c r="F63" s="462">
        <f>F64+F66+F65</f>
        <v>10087.030000000001</v>
      </c>
      <c r="G63" s="463"/>
      <c r="H63" s="462">
        <f>H64+H66+H65</f>
        <v>265458.89</v>
      </c>
      <c r="I63" s="463"/>
      <c r="J63" s="462">
        <f>J64+J66+J65</f>
        <v>136704.49</v>
      </c>
      <c r="K63" s="463"/>
      <c r="L63" s="462">
        <f t="shared" ref="L63" si="15">L64+L66</f>
        <v>0</v>
      </c>
      <c r="M63" s="463"/>
      <c r="N63" s="462">
        <f t="shared" ref="N63" si="16">N64+N66</f>
        <v>0</v>
      </c>
      <c r="O63" s="463"/>
    </row>
    <row r="64" spans="1:15">
      <c r="A64" s="68"/>
      <c r="B64" s="68"/>
      <c r="C64" s="68">
        <v>10</v>
      </c>
      <c r="D64" s="474" t="s">
        <v>53</v>
      </c>
      <c r="E64" s="475"/>
      <c r="F64" s="476">
        <v>1279.28</v>
      </c>
      <c r="G64" s="477"/>
      <c r="H64" s="476">
        <v>181830.25</v>
      </c>
      <c r="I64" s="477"/>
      <c r="J64" s="476">
        <v>106164.97</v>
      </c>
      <c r="K64" s="477"/>
      <c r="L64" s="476">
        <f>[1]POSEBNI_DIO!J74+[1]POSEBNI_DIO!J92</f>
        <v>0</v>
      </c>
      <c r="M64" s="477"/>
      <c r="N64" s="476">
        <f>[1]POSEBNI_DIO!K92+[1]POSEBNI_DIO!K74</f>
        <v>0</v>
      </c>
      <c r="O64" s="477"/>
    </row>
    <row r="65" spans="1:15" ht="14.25" customHeight="1">
      <c r="A65" s="68"/>
      <c r="B65" s="68"/>
      <c r="C65" s="68">
        <v>40</v>
      </c>
      <c r="D65" s="480" t="s">
        <v>57</v>
      </c>
      <c r="E65" s="481"/>
      <c r="F65" s="486">
        <v>0.08</v>
      </c>
      <c r="G65" s="487"/>
      <c r="H65" s="488">
        <v>13.27</v>
      </c>
      <c r="I65" s="489"/>
      <c r="J65" s="486">
        <v>13.27</v>
      </c>
      <c r="K65" s="487"/>
      <c r="L65" s="486">
        <f>[1]POSEBNI_DIO!J75</f>
        <v>0</v>
      </c>
      <c r="M65" s="487"/>
      <c r="N65" s="486">
        <f>[1]POSEBNI_DIO!K75</f>
        <v>0</v>
      </c>
      <c r="O65" s="487"/>
    </row>
    <row r="66" spans="1:15">
      <c r="A66" s="68"/>
      <c r="B66" s="68"/>
      <c r="C66" s="68">
        <v>50</v>
      </c>
      <c r="D66" s="474" t="s">
        <v>55</v>
      </c>
      <c r="E66" s="475"/>
      <c r="F66" s="476">
        <v>8807.67</v>
      </c>
      <c r="G66" s="477"/>
      <c r="H66" s="476">
        <v>83615.37</v>
      </c>
      <c r="I66" s="477"/>
      <c r="J66" s="476">
        <v>30526.25</v>
      </c>
      <c r="K66" s="477"/>
      <c r="L66" s="476">
        <f>[1]POSEBNI_DIO!J76+[1]POSEBNI_DIO!J93</f>
        <v>0</v>
      </c>
      <c r="M66" s="477"/>
      <c r="N66" s="476">
        <f>[1]POSEBNI_DIO!K95+[1]POSEBNI_DIO!K76</f>
        <v>0</v>
      </c>
      <c r="O66" s="477"/>
    </row>
  </sheetData>
  <mergeCells count="331">
    <mergeCell ref="D66:E66"/>
    <mergeCell ref="F66:G66"/>
    <mergeCell ref="H66:I66"/>
    <mergeCell ref="J66:K66"/>
    <mergeCell ref="L66:M66"/>
    <mergeCell ref="N66:O66"/>
    <mergeCell ref="D65:E65"/>
    <mergeCell ref="F65:G65"/>
    <mergeCell ref="H65:I65"/>
    <mergeCell ref="J65:K65"/>
    <mergeCell ref="L65:M65"/>
    <mergeCell ref="N65:O65"/>
    <mergeCell ref="D64:E64"/>
    <mergeCell ref="F64:G64"/>
    <mergeCell ref="H64:I64"/>
    <mergeCell ref="J64:K64"/>
    <mergeCell ref="L64:M64"/>
    <mergeCell ref="N64:O64"/>
    <mergeCell ref="D63:E63"/>
    <mergeCell ref="F63:G63"/>
    <mergeCell ref="H63:I63"/>
    <mergeCell ref="J63:K63"/>
    <mergeCell ref="L63:M63"/>
    <mergeCell ref="N63:O63"/>
    <mergeCell ref="D62:E62"/>
    <mergeCell ref="F62:G62"/>
    <mergeCell ref="H62:I62"/>
    <mergeCell ref="J62:K62"/>
    <mergeCell ref="L62:M62"/>
    <mergeCell ref="N62:O62"/>
    <mergeCell ref="D61:E61"/>
    <mergeCell ref="F61:G61"/>
    <mergeCell ref="H61:I61"/>
    <mergeCell ref="J61:K61"/>
    <mergeCell ref="L61:M61"/>
    <mergeCell ref="N61:O61"/>
    <mergeCell ref="D60:E60"/>
    <mergeCell ref="F60:G60"/>
    <mergeCell ref="H60:I60"/>
    <mergeCell ref="J60:K60"/>
    <mergeCell ref="L60:M60"/>
    <mergeCell ref="N60:O60"/>
    <mergeCell ref="D59:E59"/>
    <mergeCell ref="F59:G59"/>
    <mergeCell ref="H59:I59"/>
    <mergeCell ref="J59:K59"/>
    <mergeCell ref="L59:M59"/>
    <mergeCell ref="N59:O59"/>
    <mergeCell ref="D58:E58"/>
    <mergeCell ref="F58:G58"/>
    <mergeCell ref="H58:I58"/>
    <mergeCell ref="J58:K58"/>
    <mergeCell ref="L58:M58"/>
    <mergeCell ref="N58:O58"/>
    <mergeCell ref="D57:E57"/>
    <mergeCell ref="F57:G57"/>
    <mergeCell ref="H57:I57"/>
    <mergeCell ref="J57:K57"/>
    <mergeCell ref="L57:M57"/>
    <mergeCell ref="N57:O57"/>
    <mergeCell ref="D56:E56"/>
    <mergeCell ref="F56:G56"/>
    <mergeCell ref="H56:I56"/>
    <mergeCell ref="J56:K56"/>
    <mergeCell ref="L56:M56"/>
    <mergeCell ref="N56:O56"/>
    <mergeCell ref="D55:E55"/>
    <mergeCell ref="F55:G55"/>
    <mergeCell ref="H55:I55"/>
    <mergeCell ref="J55:K55"/>
    <mergeCell ref="L55:M55"/>
    <mergeCell ref="N55:O55"/>
    <mergeCell ref="D54:E54"/>
    <mergeCell ref="F54:G54"/>
    <mergeCell ref="H54:I54"/>
    <mergeCell ref="J54:K54"/>
    <mergeCell ref="L54:M54"/>
    <mergeCell ref="N54:O54"/>
    <mergeCell ref="D53:E53"/>
    <mergeCell ref="F53:G53"/>
    <mergeCell ref="H53:I53"/>
    <mergeCell ref="J53:K53"/>
    <mergeCell ref="L53:M53"/>
    <mergeCell ref="N53:O53"/>
    <mergeCell ref="D52:E52"/>
    <mergeCell ref="F52:G52"/>
    <mergeCell ref="H52:I52"/>
    <mergeCell ref="J52:K52"/>
    <mergeCell ref="L52:M52"/>
    <mergeCell ref="N52:O52"/>
    <mergeCell ref="D51:E51"/>
    <mergeCell ref="F51:G51"/>
    <mergeCell ref="H51:I51"/>
    <mergeCell ref="J51:K51"/>
    <mergeCell ref="L51:M51"/>
    <mergeCell ref="N51:O51"/>
    <mergeCell ref="D50:E50"/>
    <mergeCell ref="F50:G50"/>
    <mergeCell ref="H50:I50"/>
    <mergeCell ref="J50:K50"/>
    <mergeCell ref="L50:M50"/>
    <mergeCell ref="N50:O50"/>
    <mergeCell ref="D49:E49"/>
    <mergeCell ref="F49:G49"/>
    <mergeCell ref="H49:I49"/>
    <mergeCell ref="J49:K49"/>
    <mergeCell ref="L49:M49"/>
    <mergeCell ref="N49:O49"/>
    <mergeCell ref="D48:E48"/>
    <mergeCell ref="F48:G48"/>
    <mergeCell ref="H48:I48"/>
    <mergeCell ref="J48:K48"/>
    <mergeCell ref="L48:M48"/>
    <mergeCell ref="N48:O48"/>
    <mergeCell ref="D47:E47"/>
    <mergeCell ref="F47:G47"/>
    <mergeCell ref="H47:I47"/>
    <mergeCell ref="J47:K47"/>
    <mergeCell ref="L47:M47"/>
    <mergeCell ref="N47:O47"/>
    <mergeCell ref="D46:E46"/>
    <mergeCell ref="F46:G46"/>
    <mergeCell ref="H46:I46"/>
    <mergeCell ref="J46:K46"/>
    <mergeCell ref="L46:M46"/>
    <mergeCell ref="N46:O46"/>
    <mergeCell ref="D45:E45"/>
    <mergeCell ref="F45:G45"/>
    <mergeCell ref="H45:I45"/>
    <mergeCell ref="J45:K45"/>
    <mergeCell ref="L45:M45"/>
    <mergeCell ref="N45:O45"/>
    <mergeCell ref="D44:E44"/>
    <mergeCell ref="F44:G44"/>
    <mergeCell ref="H44:I44"/>
    <mergeCell ref="J44:K44"/>
    <mergeCell ref="L44:M44"/>
    <mergeCell ref="N44:O44"/>
    <mergeCell ref="D43:E43"/>
    <mergeCell ref="F43:G43"/>
    <mergeCell ref="H43:I43"/>
    <mergeCell ref="J43:K43"/>
    <mergeCell ref="L43:M43"/>
    <mergeCell ref="N43:O43"/>
    <mergeCell ref="D42:E42"/>
    <mergeCell ref="F42:G42"/>
    <mergeCell ref="H42:I42"/>
    <mergeCell ref="J42:K42"/>
    <mergeCell ref="L42:M42"/>
    <mergeCell ref="N42:O42"/>
    <mergeCell ref="D41:E41"/>
    <mergeCell ref="F41:G41"/>
    <mergeCell ref="H41:I41"/>
    <mergeCell ref="J41:K41"/>
    <mergeCell ref="L41:M41"/>
    <mergeCell ref="N41:O41"/>
    <mergeCell ref="D40:E40"/>
    <mergeCell ref="F40:G40"/>
    <mergeCell ref="H40:I40"/>
    <mergeCell ref="J40:K40"/>
    <mergeCell ref="L40:M40"/>
    <mergeCell ref="N40:O40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D35:E35"/>
    <mergeCell ref="F35:G35"/>
    <mergeCell ref="H35:I35"/>
    <mergeCell ref="J35:K35"/>
    <mergeCell ref="L35:M35"/>
    <mergeCell ref="N35:O35"/>
    <mergeCell ref="D34:E34"/>
    <mergeCell ref="F34:G34"/>
    <mergeCell ref="H34:I34"/>
    <mergeCell ref="J34:K34"/>
    <mergeCell ref="L34:M34"/>
    <mergeCell ref="N34:O34"/>
    <mergeCell ref="D33:E33"/>
    <mergeCell ref="F33:G33"/>
    <mergeCell ref="H33:I33"/>
    <mergeCell ref="J33:K33"/>
    <mergeCell ref="L33:M33"/>
    <mergeCell ref="N33:O33"/>
    <mergeCell ref="D27:E27"/>
    <mergeCell ref="F27:G27"/>
    <mergeCell ref="H27:I27"/>
    <mergeCell ref="J27:K27"/>
    <mergeCell ref="L27:M27"/>
    <mergeCell ref="N27:O27"/>
    <mergeCell ref="D26:E26"/>
    <mergeCell ref="F26:G26"/>
    <mergeCell ref="H26:I26"/>
    <mergeCell ref="J26:K26"/>
    <mergeCell ref="L26:M26"/>
    <mergeCell ref="N26:O26"/>
    <mergeCell ref="D25:E25"/>
    <mergeCell ref="F25:G25"/>
    <mergeCell ref="H25:I25"/>
    <mergeCell ref="J25:K25"/>
    <mergeCell ref="L25:M25"/>
    <mergeCell ref="N25:O25"/>
    <mergeCell ref="D24:E24"/>
    <mergeCell ref="F24:G24"/>
    <mergeCell ref="H24:I24"/>
    <mergeCell ref="J24:K24"/>
    <mergeCell ref="L24:M24"/>
    <mergeCell ref="N24:O24"/>
    <mergeCell ref="D23:E23"/>
    <mergeCell ref="F23:G23"/>
    <mergeCell ref="H23:I23"/>
    <mergeCell ref="J23:K23"/>
    <mergeCell ref="L23:M23"/>
    <mergeCell ref="N23:O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N15:O15"/>
    <mergeCell ref="D14:E14"/>
    <mergeCell ref="F14:G14"/>
    <mergeCell ref="H14:I14"/>
    <mergeCell ref="J14:K14"/>
    <mergeCell ref="L14:M14"/>
    <mergeCell ref="N14:O14"/>
    <mergeCell ref="D13:E13"/>
    <mergeCell ref="F13:G13"/>
    <mergeCell ref="H13:I13"/>
    <mergeCell ref="J13:K13"/>
    <mergeCell ref="L13:M13"/>
    <mergeCell ref="N13:O13"/>
    <mergeCell ref="D12:E12"/>
    <mergeCell ref="F12:G12"/>
    <mergeCell ref="H12:I12"/>
    <mergeCell ref="J12:K12"/>
    <mergeCell ref="L12:M12"/>
    <mergeCell ref="N12:O12"/>
    <mergeCell ref="F11:G11"/>
    <mergeCell ref="H11:I11"/>
    <mergeCell ref="J11:K11"/>
    <mergeCell ref="L11:M11"/>
    <mergeCell ref="N11:O11"/>
    <mergeCell ref="D10:E10"/>
    <mergeCell ref="F10:G10"/>
    <mergeCell ref="H10:I10"/>
    <mergeCell ref="J10:K10"/>
    <mergeCell ref="L10:M10"/>
    <mergeCell ref="N10:O10"/>
    <mergeCell ref="D9:E9"/>
    <mergeCell ref="F9:G9"/>
    <mergeCell ref="H9:I9"/>
    <mergeCell ref="J9:K9"/>
    <mergeCell ref="L9:M9"/>
    <mergeCell ref="A3:O3"/>
    <mergeCell ref="A1:O1"/>
    <mergeCell ref="N9:O9"/>
    <mergeCell ref="N7:O7"/>
    <mergeCell ref="D8:E8"/>
    <mergeCell ref="F8:G8"/>
    <mergeCell ref="H8:I8"/>
    <mergeCell ref="J8:K8"/>
    <mergeCell ref="L8:M8"/>
    <mergeCell ref="N8:O8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scale="74" orientation="landscape" verticalDpi="0" r:id="rId1"/>
  <rowBreaks count="1" manualBreakCount="1">
    <brk id="29" max="16383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E74A-3B6D-49AD-81A5-512194DC83CE}">
  <dimension ref="A2:R64"/>
  <sheetViews>
    <sheetView zoomScaleNormal="100" workbookViewId="0">
      <selection activeCell="A25" sqref="A25"/>
    </sheetView>
  </sheetViews>
  <sheetFormatPr defaultRowHeight="14.25"/>
  <cols>
    <col min="1" max="1" width="31.28515625" style="60" customWidth="1"/>
    <col min="2" max="2" width="25.28515625" style="60" customWidth="1"/>
    <col min="3" max="3" width="22.85546875" style="60" customWidth="1"/>
    <col min="4" max="4" width="28.85546875" style="60" customWidth="1"/>
    <col min="5" max="5" width="26.42578125" style="60" customWidth="1"/>
    <col min="6" max="6" width="26.140625" style="60" customWidth="1"/>
    <col min="7" max="16384" width="9.140625" style="60"/>
  </cols>
  <sheetData>
    <row r="2" spans="1:15">
      <c r="A2" s="491" t="s">
        <v>112</v>
      </c>
      <c r="B2" s="491"/>
      <c r="C2" s="491"/>
      <c r="D2" s="491"/>
      <c r="E2" s="491"/>
      <c r="F2" s="491"/>
      <c r="G2" s="422"/>
      <c r="H2" s="422"/>
      <c r="I2" s="422"/>
      <c r="J2" s="422"/>
      <c r="K2" s="422"/>
      <c r="L2" s="422"/>
      <c r="M2" s="422"/>
      <c r="N2" s="422"/>
      <c r="O2" s="422"/>
    </row>
    <row r="3" spans="1:15">
      <c r="A3" s="425"/>
      <c r="B3" s="425"/>
      <c r="C3" s="425"/>
      <c r="D3" s="425"/>
      <c r="E3" s="425"/>
      <c r="F3" s="425"/>
      <c r="G3" s="422"/>
      <c r="H3" s="422"/>
      <c r="I3" s="422"/>
      <c r="J3" s="422"/>
      <c r="K3" s="422"/>
      <c r="L3" s="422"/>
      <c r="M3" s="422"/>
      <c r="N3" s="422"/>
      <c r="O3" s="422"/>
    </row>
    <row r="4" spans="1:15">
      <c r="A4" s="492" t="s">
        <v>349</v>
      </c>
      <c r="B4" s="492"/>
      <c r="C4" s="492"/>
      <c r="D4" s="492"/>
      <c r="E4" s="492"/>
      <c r="F4" s="492"/>
      <c r="G4" s="422"/>
      <c r="H4" s="422"/>
      <c r="I4" s="422"/>
      <c r="J4" s="422"/>
      <c r="K4" s="422"/>
      <c r="L4" s="422"/>
      <c r="M4" s="422"/>
      <c r="N4" s="422"/>
      <c r="O4" s="422"/>
    </row>
    <row r="7" spans="1:15" ht="15">
      <c r="A7" s="493" t="s">
        <v>74</v>
      </c>
      <c r="B7" s="493"/>
      <c r="C7" s="493"/>
      <c r="D7" s="493"/>
      <c r="E7" s="493"/>
      <c r="F7" s="493"/>
      <c r="G7" s="59"/>
    </row>
    <row r="8" spans="1:15">
      <c r="A8" s="63"/>
      <c r="B8" s="63"/>
      <c r="C8" s="63"/>
      <c r="D8" s="63"/>
      <c r="E8" s="63"/>
      <c r="F8" s="63"/>
    </row>
    <row r="9" spans="1:15">
      <c r="A9" s="63"/>
      <c r="B9" s="63"/>
      <c r="C9" s="63"/>
      <c r="D9" s="63"/>
      <c r="E9" s="63"/>
      <c r="F9" s="63"/>
    </row>
    <row r="10" spans="1:15" ht="40.5" customHeight="1">
      <c r="A10" s="70" t="s">
        <v>75</v>
      </c>
      <c r="B10" s="70" t="s">
        <v>76</v>
      </c>
      <c r="C10" s="70" t="s">
        <v>77</v>
      </c>
      <c r="D10" s="70" t="s">
        <v>78</v>
      </c>
      <c r="E10" s="70" t="s">
        <v>79</v>
      </c>
      <c r="F10" s="70" t="s">
        <v>80</v>
      </c>
    </row>
    <row r="11" spans="1:15">
      <c r="A11" s="66" t="s">
        <v>81</v>
      </c>
      <c r="B11" s="71">
        <f>B12+B15+B17+B19+B24+B26+B31+B35+B39</f>
        <v>794977.14370031189</v>
      </c>
      <c r="C11" s="71">
        <f>C12+C15+C17+C19+C24+C26+C31+C35+C39</f>
        <v>968876.50000000012</v>
      </c>
      <c r="D11" s="71">
        <f>D12+D15+D17+D19+D24+D26+D31+D35+D39</f>
        <v>1773442.1699999997</v>
      </c>
      <c r="E11" s="71">
        <v>1487822.68</v>
      </c>
      <c r="F11" s="71">
        <f t="shared" ref="F11" si="0">F12+F15+F17+F19+F24+F26+F31+F35+F39</f>
        <v>503683.06000000006</v>
      </c>
    </row>
    <row r="12" spans="1:15">
      <c r="A12" s="66" t="s">
        <v>82</v>
      </c>
      <c r="B12" s="71">
        <f>B13+B14</f>
        <v>103683.49</v>
      </c>
      <c r="C12" s="71">
        <f t="shared" ref="C12:E12" si="1">C13+C14</f>
        <v>113922.62</v>
      </c>
      <c r="D12" s="71">
        <v>136439.04999999999</v>
      </c>
      <c r="E12" s="71">
        <f t="shared" si="1"/>
        <v>139491.66999999998</v>
      </c>
      <c r="F12" s="71">
        <v>164709.01</v>
      </c>
    </row>
    <row r="13" spans="1:15" ht="30.75" customHeight="1">
      <c r="A13" s="72" t="s">
        <v>83</v>
      </c>
      <c r="B13" s="73">
        <v>55630.23</v>
      </c>
      <c r="C13" s="73">
        <v>44289.599999999999</v>
      </c>
      <c r="D13" s="73">
        <v>60123.43</v>
      </c>
      <c r="E13" s="73">
        <v>55876.3</v>
      </c>
      <c r="F13" s="73">
        <v>73793.88</v>
      </c>
    </row>
    <row r="14" spans="1:15">
      <c r="A14" s="67" t="s">
        <v>84</v>
      </c>
      <c r="B14" s="73">
        <v>48053.26</v>
      </c>
      <c r="C14" s="73">
        <v>69633.02</v>
      </c>
      <c r="D14" s="73">
        <v>76315.61</v>
      </c>
      <c r="E14" s="73">
        <v>83615.37</v>
      </c>
      <c r="F14" s="73">
        <v>90915.12</v>
      </c>
    </row>
    <row r="15" spans="1:15">
      <c r="A15" s="66" t="s">
        <v>351</v>
      </c>
      <c r="B15" s="71">
        <f>B16</f>
        <v>929.06</v>
      </c>
      <c r="C15" s="71">
        <f t="shared" ref="C15:F15" si="2">C16</f>
        <v>1327.23</v>
      </c>
      <c r="D15" s="71">
        <f t="shared" si="2"/>
        <v>1327.23</v>
      </c>
      <c r="E15" s="71">
        <f t="shared" si="2"/>
        <v>1592.67</v>
      </c>
      <c r="F15" s="71">
        <f t="shared" si="2"/>
        <v>1592.67</v>
      </c>
    </row>
    <row r="16" spans="1:15">
      <c r="A16" s="67" t="s">
        <v>85</v>
      </c>
      <c r="B16" s="73">
        <f>[1]POSEBNI_DIO!G241</f>
        <v>929.06</v>
      </c>
      <c r="C16" s="73">
        <v>1327.23</v>
      </c>
      <c r="D16" s="73">
        <v>1327.23</v>
      </c>
      <c r="E16" s="73">
        <v>1592.67</v>
      </c>
      <c r="F16" s="73">
        <v>1592.67</v>
      </c>
    </row>
    <row r="17" spans="1:6">
      <c r="A17" s="66" t="s">
        <v>86</v>
      </c>
      <c r="B17" s="71">
        <f>B18</f>
        <v>14506.6</v>
      </c>
      <c r="C17" s="71">
        <f t="shared" ref="C17:F17" si="3">C18</f>
        <v>14599.51</v>
      </c>
      <c r="D17" s="71">
        <f t="shared" si="3"/>
        <v>15263.12</v>
      </c>
      <c r="E17" s="71">
        <f t="shared" si="3"/>
        <v>16590.349999999999</v>
      </c>
      <c r="F17" s="71">
        <f t="shared" si="3"/>
        <v>17917.580000000002</v>
      </c>
    </row>
    <row r="18" spans="1:6">
      <c r="A18" s="67" t="s">
        <v>87</v>
      </c>
      <c r="B18" s="73">
        <f>[1]POSEBNI_DIO!G248</f>
        <v>14506.6</v>
      </c>
      <c r="C18" s="73">
        <v>14599.51</v>
      </c>
      <c r="D18" s="73">
        <v>15263.12</v>
      </c>
      <c r="E18" s="73">
        <v>16590.349999999999</v>
      </c>
      <c r="F18" s="73">
        <v>17917.580000000002</v>
      </c>
    </row>
    <row r="19" spans="1:6">
      <c r="A19" s="66" t="s">
        <v>88</v>
      </c>
      <c r="B19" s="71">
        <f>B20+B21+B22+B23</f>
        <v>18202.73</v>
      </c>
      <c r="C19" s="71">
        <f t="shared" ref="C19:F19" si="4">C20+C21+C22+C23</f>
        <v>33140.89</v>
      </c>
      <c r="D19" s="71">
        <f t="shared" si="4"/>
        <v>39153.230000000003</v>
      </c>
      <c r="E19" s="71">
        <v>44594.86</v>
      </c>
      <c r="F19" s="71">
        <f t="shared" si="4"/>
        <v>46452.98</v>
      </c>
    </row>
    <row r="20" spans="1:6">
      <c r="A20" s="67" t="s">
        <v>89</v>
      </c>
      <c r="B20" s="73">
        <v>1365.2</v>
      </c>
      <c r="C20" s="73">
        <v>2654.46</v>
      </c>
      <c r="D20" s="73">
        <v>2654.46</v>
      </c>
      <c r="E20" s="73">
        <v>5308.91</v>
      </c>
      <c r="F20" s="73">
        <v>5308.91</v>
      </c>
    </row>
    <row r="21" spans="1:6">
      <c r="A21" s="67" t="s">
        <v>90</v>
      </c>
      <c r="B21" s="73">
        <v>4023.62</v>
      </c>
      <c r="C21" s="73">
        <v>5574.36</v>
      </c>
      <c r="D21" s="73">
        <v>8626.98</v>
      </c>
      <c r="E21" s="73">
        <v>9821.49</v>
      </c>
      <c r="F21" s="73">
        <v>11281.44</v>
      </c>
    </row>
    <row r="22" spans="1:6">
      <c r="A22" s="67" t="s">
        <v>91</v>
      </c>
      <c r="B22" s="73">
        <f>[1]POSEBNI_DIO!G284</f>
        <v>10621.470000000001</v>
      </c>
      <c r="C22" s="73">
        <v>21899.26</v>
      </c>
      <c r="D22" s="73">
        <v>24553.72</v>
      </c>
      <c r="E22" s="73">
        <v>25880.95</v>
      </c>
      <c r="F22" s="73">
        <v>25880.95</v>
      </c>
    </row>
    <row r="23" spans="1:6">
      <c r="A23" s="67" t="s">
        <v>92</v>
      </c>
      <c r="B23" s="73">
        <v>2192.44</v>
      </c>
      <c r="C23" s="73">
        <v>3012.81</v>
      </c>
      <c r="D23" s="73">
        <v>3318.07</v>
      </c>
      <c r="E23" s="73">
        <v>3583.52</v>
      </c>
      <c r="F23" s="73">
        <v>3981.68</v>
      </c>
    </row>
    <row r="24" spans="1:6">
      <c r="A24" s="66" t="s">
        <v>352</v>
      </c>
      <c r="B24" s="71">
        <f>B25</f>
        <v>10557.32</v>
      </c>
      <c r="C24" s="71">
        <f t="shared" ref="C24:F24" si="5">C25</f>
        <v>3981.68</v>
      </c>
      <c r="D24" s="71">
        <f t="shared" si="5"/>
        <v>16590.349999999999</v>
      </c>
      <c r="E24" s="71">
        <f t="shared" si="5"/>
        <v>5308.91</v>
      </c>
      <c r="F24" s="71">
        <f t="shared" si="5"/>
        <v>5308.91</v>
      </c>
    </row>
    <row r="25" spans="1:6">
      <c r="A25" s="67" t="s">
        <v>93</v>
      </c>
      <c r="B25" s="73">
        <f>[1]POSEBNI_DIO!G308+[1]POSEBNI_DIO!G314</f>
        <v>10557.32</v>
      </c>
      <c r="C25" s="73">
        <v>3981.68</v>
      </c>
      <c r="D25" s="73">
        <v>16590.349999999999</v>
      </c>
      <c r="E25" s="73">
        <v>5308.91</v>
      </c>
      <c r="F25" s="73">
        <v>5308.91</v>
      </c>
    </row>
    <row r="26" spans="1:6" ht="28.5">
      <c r="A26" s="74" t="s">
        <v>94</v>
      </c>
      <c r="B26" s="71">
        <f>B27+B28+B29+B30</f>
        <v>480879.82370031188</v>
      </c>
      <c r="C26" s="71">
        <v>624122.37</v>
      </c>
      <c r="D26" s="71">
        <f t="shared" ref="D26:F26" si="6">D27+D28+D29+D30</f>
        <v>1375804.63</v>
      </c>
      <c r="E26" s="71">
        <v>1084876.24</v>
      </c>
      <c r="F26" s="71">
        <f t="shared" si="6"/>
        <v>62777.89</v>
      </c>
    </row>
    <row r="27" spans="1:6">
      <c r="A27" s="67" t="s">
        <v>95</v>
      </c>
      <c r="B27" s="73">
        <f>[1]POSEBNI_DIO!G59+[1]POSEBNI_DIO!G67+[1]POSEBNI_DIO!G73+[1]POSEBNI_DIO!G81+[1]POSEBNI_DIO!G98+[1]POSEBNI_DIO!G165+[1]POSEBNI_DIO!G321+[1]POSEBNI_DIO!G393+[1]POSEBNI_DIO!G402+[1]POSEBNI_DIO!G409</f>
        <v>361436.66370031191</v>
      </c>
      <c r="C27" s="73">
        <v>391857.46</v>
      </c>
      <c r="D27" s="73">
        <v>901187.87</v>
      </c>
      <c r="E27" s="73">
        <v>739266.04</v>
      </c>
      <c r="F27" s="73">
        <v>7963.37</v>
      </c>
    </row>
    <row r="28" spans="1:6">
      <c r="A28" s="67" t="s">
        <v>96</v>
      </c>
      <c r="B28" s="73">
        <f>[1]POSEBNI_DIO!G143</f>
        <v>657.6</v>
      </c>
      <c r="C28" s="73">
        <v>796.34</v>
      </c>
      <c r="D28" s="73">
        <v>1459.95</v>
      </c>
      <c r="E28" s="73">
        <v>1592.67</v>
      </c>
      <c r="F28" s="73">
        <v>1858.12</v>
      </c>
    </row>
    <row r="29" spans="1:6">
      <c r="A29" s="67" t="s">
        <v>97</v>
      </c>
      <c r="B29" s="73">
        <f>[1]POSEBNI_DIO!G278+[1]POSEBNI_DIO!G354</f>
        <v>47195.31</v>
      </c>
      <c r="C29" s="73">
        <v>69015.86</v>
      </c>
      <c r="D29" s="73">
        <v>7963.37</v>
      </c>
      <c r="E29" s="73">
        <v>35171.54</v>
      </c>
      <c r="F29" s="73">
        <v>8626.98</v>
      </c>
    </row>
    <row r="30" spans="1:6" ht="27" customHeight="1">
      <c r="A30" s="75" t="s">
        <v>98</v>
      </c>
      <c r="B30" s="73">
        <f>[1]POSEBNI_DIO!G88+[1]POSEBNI_DIO!G104+[1]POSEBNI_DIO!G110+[1]POSEBNI_DIO!G292+[1]POSEBNI_DIO!G297+[1]POSEBNI_DIO!G331+[1]POSEBNI_DIO!G338+[1]POSEBNI_DIO!G345+[1]POSEBNI_DIO!G362+[1]POSEBNI_DIO!G378+[1]POSEBNI_DIO!G384</f>
        <v>71590.25</v>
      </c>
      <c r="C30" s="73">
        <v>162452.72</v>
      </c>
      <c r="D30" s="73">
        <v>465193.44</v>
      </c>
      <c r="E30" s="73">
        <v>308845.98</v>
      </c>
      <c r="F30" s="73">
        <v>44329.42</v>
      </c>
    </row>
    <row r="31" spans="1:6" ht="28.5">
      <c r="A31" s="74" t="s">
        <v>99</v>
      </c>
      <c r="B31" s="71">
        <f>B32+B33+B34</f>
        <v>21899.260000000002</v>
      </c>
      <c r="C31" s="71">
        <f t="shared" ref="C31:F31" si="7">C32+C33+C34</f>
        <v>25350.06</v>
      </c>
      <c r="D31" s="71">
        <f t="shared" si="7"/>
        <v>28535.399999999998</v>
      </c>
      <c r="E31" s="71">
        <f t="shared" si="7"/>
        <v>29862.63</v>
      </c>
      <c r="F31" s="71">
        <f t="shared" si="7"/>
        <v>30526.25</v>
      </c>
    </row>
    <row r="32" spans="1:6">
      <c r="A32" s="67" t="s">
        <v>100</v>
      </c>
      <c r="B32" s="73">
        <f>[1]POSEBNI_DIO!G263</f>
        <v>13803.17</v>
      </c>
      <c r="C32" s="73">
        <v>17253.97</v>
      </c>
      <c r="D32" s="73">
        <v>19908.419999999998</v>
      </c>
      <c r="E32" s="73">
        <v>21235.65</v>
      </c>
      <c r="F32" s="73">
        <v>21235.65</v>
      </c>
    </row>
    <row r="33" spans="1:6">
      <c r="A33" s="67" t="s">
        <v>101</v>
      </c>
      <c r="B33" s="73">
        <f>[1]POSEBNI_DIO!G257</f>
        <v>1459.95</v>
      </c>
      <c r="C33" s="73">
        <v>1459.95</v>
      </c>
      <c r="D33" s="73">
        <v>1990.84</v>
      </c>
      <c r="E33" s="73">
        <v>1990.84</v>
      </c>
      <c r="F33" s="73">
        <v>2654.46</v>
      </c>
    </row>
    <row r="34" spans="1:6">
      <c r="A34" s="67" t="s">
        <v>102</v>
      </c>
      <c r="B34" s="73">
        <f>[1]POSEBNI_DIO!G269</f>
        <v>6636.14</v>
      </c>
      <c r="C34" s="73">
        <v>6636.14</v>
      </c>
      <c r="D34" s="73">
        <v>6636.14</v>
      </c>
      <c r="E34" s="73">
        <v>6636.14</v>
      </c>
      <c r="F34" s="73">
        <v>6636.14</v>
      </c>
    </row>
    <row r="35" spans="1:6">
      <c r="A35" s="66" t="s">
        <v>103</v>
      </c>
      <c r="B35" s="71">
        <f>B36+B37+B38</f>
        <v>63150.830000000009</v>
      </c>
      <c r="C35" s="71">
        <f t="shared" ref="C35:F35" si="8">C36+C37+C38</f>
        <v>105116.45999999999</v>
      </c>
      <c r="D35" s="71">
        <v>100471.17</v>
      </c>
      <c r="E35" s="71">
        <f t="shared" si="8"/>
        <v>103523.79</v>
      </c>
      <c r="F35" s="71">
        <f t="shared" si="8"/>
        <v>104054.68</v>
      </c>
    </row>
    <row r="36" spans="1:6" ht="28.5">
      <c r="A36" s="75" t="s">
        <v>104</v>
      </c>
      <c r="B36" s="73">
        <f>[1]POSEBNI_DIO!G174+[1]POSEBNI_DIO!G181+[1]POSEBNI_DIO!G158</f>
        <v>60722.000000000007</v>
      </c>
      <c r="C36" s="73">
        <v>102196.56</v>
      </c>
      <c r="D36" s="73">
        <v>97551.26</v>
      </c>
      <c r="E36" s="73">
        <v>100205.72</v>
      </c>
      <c r="F36" s="73">
        <v>100205.72</v>
      </c>
    </row>
    <row r="37" spans="1:6">
      <c r="A37" s="67" t="s">
        <v>105</v>
      </c>
      <c r="B37" s="73">
        <f>[1]POSEBNI_DIO!G187</f>
        <v>1114.8699999999999</v>
      </c>
      <c r="C37" s="73">
        <v>1592.67</v>
      </c>
      <c r="D37" s="73">
        <v>1592.67</v>
      </c>
      <c r="E37" s="73">
        <v>1725.4</v>
      </c>
      <c r="F37" s="73">
        <v>1858.12</v>
      </c>
    </row>
    <row r="38" spans="1:6">
      <c r="A38" s="67" t="s">
        <v>106</v>
      </c>
      <c r="B38" s="73">
        <f>[1]POSEBNI_DIO!G193</f>
        <v>1313.96</v>
      </c>
      <c r="C38" s="73">
        <v>1327.23</v>
      </c>
      <c r="D38" s="73">
        <v>1327.23</v>
      </c>
      <c r="E38" s="73">
        <v>1592.67</v>
      </c>
      <c r="F38" s="73">
        <v>1990.84</v>
      </c>
    </row>
    <row r="39" spans="1:6">
      <c r="A39" s="66" t="s">
        <v>107</v>
      </c>
      <c r="B39" s="71">
        <f>B40+B41+B42</f>
        <v>81168.03</v>
      </c>
      <c r="C39" s="71">
        <f t="shared" ref="C39:F39" si="9">C40+C41+C42</f>
        <v>47315.680000000008</v>
      </c>
      <c r="D39" s="71">
        <f t="shared" si="9"/>
        <v>59857.99</v>
      </c>
      <c r="E39" s="71">
        <f t="shared" si="9"/>
        <v>61981.55</v>
      </c>
      <c r="F39" s="71">
        <f t="shared" si="9"/>
        <v>70343.090000000011</v>
      </c>
    </row>
    <row r="40" spans="1:6">
      <c r="A40" s="67" t="s">
        <v>108</v>
      </c>
      <c r="B40" s="73">
        <f>[1]POSEBNI_DIO!G210+[1]POSEBNI_DIO!G217+[1]POSEBNI_DIO!G231</f>
        <v>50400.049999999996</v>
      </c>
      <c r="C40" s="73">
        <v>17718.490000000002</v>
      </c>
      <c r="D40" s="73">
        <v>21235.65</v>
      </c>
      <c r="E40" s="73">
        <v>21235.65</v>
      </c>
      <c r="F40" s="73">
        <v>21235.65</v>
      </c>
    </row>
    <row r="41" spans="1:6">
      <c r="A41" s="67" t="s">
        <v>109</v>
      </c>
      <c r="B41" s="73">
        <f>[1]POSEBNI_DIO!G40</f>
        <v>15926.74</v>
      </c>
      <c r="C41" s="73">
        <v>13272.28</v>
      </c>
      <c r="D41" s="73">
        <v>19908.419999999998</v>
      </c>
      <c r="E41" s="73">
        <v>19908.419999999998</v>
      </c>
      <c r="F41" s="73">
        <v>26544.560000000001</v>
      </c>
    </row>
    <row r="42" spans="1:6" ht="28.5">
      <c r="A42" s="75" t="s">
        <v>110</v>
      </c>
      <c r="B42" s="73">
        <f>[1]POSEBNI_DIO!G202</f>
        <v>14841.24</v>
      </c>
      <c r="C42" s="73">
        <v>16324.91</v>
      </c>
      <c r="D42" s="73">
        <v>18713.919999999998</v>
      </c>
      <c r="E42" s="73">
        <v>20837.48</v>
      </c>
      <c r="F42" s="73">
        <v>22562.880000000001</v>
      </c>
    </row>
    <row r="49" spans="1:18" ht="15">
      <c r="A49" s="437"/>
    </row>
    <row r="51" spans="1:18" ht="15">
      <c r="D51" s="490"/>
      <c r="E51" s="490"/>
      <c r="F51" s="490"/>
      <c r="G51" s="490"/>
      <c r="H51" s="490"/>
      <c r="I51" s="490"/>
      <c r="J51" s="490"/>
      <c r="K51" s="490"/>
      <c r="L51" s="490"/>
      <c r="M51" s="490"/>
      <c r="N51" s="490"/>
      <c r="O51" s="490"/>
      <c r="P51" s="490"/>
      <c r="Q51" s="490"/>
      <c r="R51" s="490"/>
    </row>
    <row r="53" spans="1:18" ht="15">
      <c r="A53"/>
    </row>
    <row r="54" spans="1:18" ht="15" customHeight="1"/>
    <row r="55" spans="1:18" ht="15" customHeight="1"/>
    <row r="57" spans="1:18" ht="15">
      <c r="A57"/>
      <c r="B57" s="43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8" ht="15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8" ht="15">
      <c r="A59" s="490"/>
      <c r="B59" s="490"/>
      <c r="C59" s="490"/>
      <c r="D59" s="490"/>
      <c r="E59" s="490"/>
      <c r="F59" s="490"/>
      <c r="G59" s="490"/>
      <c r="H59" s="490"/>
      <c r="I59" s="490"/>
      <c r="J59" s="490"/>
      <c r="K59" s="490"/>
      <c r="L59" s="490"/>
      <c r="M59" s="490"/>
      <c r="N59" s="490"/>
      <c r="O59" s="490"/>
    </row>
    <row r="60" spans="1:18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1:18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8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1:18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1:18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</sheetData>
  <mergeCells count="5">
    <mergeCell ref="A59:O59"/>
    <mergeCell ref="D51:R51"/>
    <mergeCell ref="A2:F2"/>
    <mergeCell ref="A4:F4"/>
    <mergeCell ref="A7:F7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88CA-B6B7-4AB5-B8D8-203E19145D5C}">
  <dimension ref="A1:O16"/>
  <sheetViews>
    <sheetView zoomScaleNormal="100" workbookViewId="0">
      <selection activeCell="D11" sqref="D11:E11"/>
    </sheetView>
  </sheetViews>
  <sheetFormatPr defaultRowHeight="15"/>
  <cols>
    <col min="5" max="5" width="12" customWidth="1"/>
  </cols>
  <sheetData>
    <row r="1" spans="1:15">
      <c r="B1" s="437" t="s">
        <v>328</v>
      </c>
    </row>
    <row r="3" spans="1:15">
      <c r="A3" s="490" t="s">
        <v>311</v>
      </c>
      <c r="B3" s="490"/>
      <c r="C3" s="490"/>
      <c r="D3" s="490"/>
      <c r="E3" s="490"/>
      <c r="F3" s="490"/>
      <c r="G3" s="490"/>
      <c r="H3" s="490"/>
      <c r="I3" s="490"/>
      <c r="J3" s="490"/>
      <c r="K3" s="490"/>
      <c r="L3" s="490"/>
      <c r="M3" s="490"/>
      <c r="N3" s="490"/>
      <c r="O3" s="490"/>
    </row>
    <row r="5" spans="1:15">
      <c r="A5" s="508" t="s">
        <v>350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</row>
    <row r="9" spans="1:15" ht="29.25" customHeight="1">
      <c r="A9" s="447" t="s">
        <v>43</v>
      </c>
      <c r="B9" s="447" t="s">
        <v>44</v>
      </c>
      <c r="C9" s="447" t="s">
        <v>45</v>
      </c>
      <c r="D9" s="504" t="s">
        <v>329</v>
      </c>
      <c r="E9" s="505"/>
      <c r="F9" s="504" t="s">
        <v>47</v>
      </c>
      <c r="G9" s="505"/>
      <c r="H9" s="504" t="s">
        <v>48</v>
      </c>
      <c r="I9" s="505"/>
      <c r="J9" s="504" t="s">
        <v>49</v>
      </c>
      <c r="K9" s="505"/>
      <c r="L9" s="506" t="s">
        <v>50</v>
      </c>
      <c r="M9" s="507"/>
      <c r="N9" s="506" t="s">
        <v>51</v>
      </c>
      <c r="O9" s="507"/>
    </row>
    <row r="10" spans="1:15" ht="29.25" customHeight="1">
      <c r="A10" s="438">
        <v>8</v>
      </c>
      <c r="B10" s="438"/>
      <c r="C10" s="438"/>
      <c r="D10" s="502" t="s">
        <v>330</v>
      </c>
      <c r="E10" s="503"/>
      <c r="F10" s="498">
        <f>F11</f>
        <v>13679.59</v>
      </c>
      <c r="G10" s="499"/>
      <c r="H10" s="498">
        <f>H11</f>
        <v>0</v>
      </c>
      <c r="I10" s="499"/>
      <c r="J10" s="498">
        <f>J11</f>
        <v>0</v>
      </c>
      <c r="K10" s="499"/>
      <c r="L10" s="498">
        <f>L11</f>
        <v>0</v>
      </c>
      <c r="M10" s="499"/>
      <c r="N10" s="498">
        <f>N11</f>
        <v>0</v>
      </c>
      <c r="O10" s="499"/>
    </row>
    <row r="11" spans="1:15" ht="20.25" customHeight="1">
      <c r="A11" s="438"/>
      <c r="B11" s="438">
        <v>84</v>
      </c>
      <c r="C11" s="438"/>
      <c r="D11" s="496" t="s">
        <v>331</v>
      </c>
      <c r="E11" s="497"/>
      <c r="F11" s="498">
        <f>F12</f>
        <v>13679.59</v>
      </c>
      <c r="G11" s="499"/>
      <c r="H11" s="498">
        <f>H12</f>
        <v>0</v>
      </c>
      <c r="I11" s="499"/>
      <c r="J11" s="498">
        <f>J12</f>
        <v>0</v>
      </c>
      <c r="K11" s="499"/>
      <c r="L11" s="498">
        <f>L12</f>
        <v>0</v>
      </c>
      <c r="M11" s="499"/>
      <c r="N11" s="498">
        <f>N12</f>
        <v>0</v>
      </c>
      <c r="O11" s="499"/>
    </row>
    <row r="12" spans="1:15" ht="17.25" customHeight="1">
      <c r="A12" s="439"/>
      <c r="B12" s="439"/>
      <c r="C12" s="439">
        <v>10</v>
      </c>
      <c r="D12" s="500" t="s">
        <v>53</v>
      </c>
      <c r="E12" s="501"/>
      <c r="F12" s="494">
        <v>13679.59</v>
      </c>
      <c r="G12" s="495"/>
      <c r="H12" s="494">
        <v>0</v>
      </c>
      <c r="I12" s="495"/>
      <c r="J12" s="494">
        <v>0</v>
      </c>
      <c r="K12" s="495"/>
      <c r="L12" s="494">
        <v>0</v>
      </c>
      <c r="M12" s="495"/>
      <c r="N12" s="494">
        <v>0</v>
      </c>
      <c r="O12" s="495"/>
    </row>
    <row r="13" spans="1:15" ht="27.75" customHeight="1">
      <c r="A13" s="438">
        <v>5</v>
      </c>
      <c r="B13" s="438"/>
      <c r="C13" s="438"/>
      <c r="D13" s="502" t="s">
        <v>332</v>
      </c>
      <c r="E13" s="503"/>
      <c r="F13" s="498">
        <f>F15</f>
        <v>0</v>
      </c>
      <c r="G13" s="499"/>
      <c r="H13" s="498">
        <f>H15</f>
        <v>0</v>
      </c>
      <c r="I13" s="499"/>
      <c r="J13" s="498">
        <f>J14+J15</f>
        <v>0</v>
      </c>
      <c r="K13" s="499"/>
      <c r="L13" s="498">
        <f>L15</f>
        <v>0</v>
      </c>
      <c r="M13" s="499"/>
      <c r="N13" s="498">
        <f>N15</f>
        <v>0</v>
      </c>
      <c r="O13" s="499"/>
    </row>
    <row r="14" spans="1:15" ht="25.5" customHeight="1">
      <c r="A14" s="438"/>
      <c r="B14" s="438">
        <v>53</v>
      </c>
      <c r="C14" s="438"/>
      <c r="D14" s="502" t="s">
        <v>333</v>
      </c>
      <c r="E14" s="503"/>
      <c r="F14" s="498">
        <v>0</v>
      </c>
      <c r="G14" s="499"/>
      <c r="H14" s="498">
        <v>0</v>
      </c>
      <c r="I14" s="499"/>
      <c r="J14" s="498">
        <v>0</v>
      </c>
      <c r="K14" s="499"/>
      <c r="L14" s="498">
        <v>0</v>
      </c>
      <c r="M14" s="499"/>
      <c r="N14" s="498">
        <v>0</v>
      </c>
      <c r="O14" s="499"/>
    </row>
    <row r="15" spans="1:15">
      <c r="A15" s="438"/>
      <c r="B15" s="438">
        <v>54</v>
      </c>
      <c r="C15" s="438"/>
      <c r="D15" s="496" t="s">
        <v>334</v>
      </c>
      <c r="E15" s="497"/>
      <c r="F15" s="498">
        <f>F16</f>
        <v>0</v>
      </c>
      <c r="G15" s="499"/>
      <c r="H15" s="498">
        <f>H16</f>
        <v>0</v>
      </c>
      <c r="I15" s="499"/>
      <c r="J15" s="498">
        <f>J16</f>
        <v>0</v>
      </c>
      <c r="K15" s="499"/>
      <c r="L15" s="498">
        <f>L16</f>
        <v>0</v>
      </c>
      <c r="M15" s="499"/>
      <c r="N15" s="498">
        <f>N16</f>
        <v>0</v>
      </c>
      <c r="O15" s="499"/>
    </row>
    <row r="16" spans="1:15">
      <c r="A16" s="439"/>
      <c r="B16" s="439"/>
      <c r="C16" s="439">
        <v>10</v>
      </c>
      <c r="D16" s="500" t="s">
        <v>53</v>
      </c>
      <c r="E16" s="501"/>
      <c r="F16" s="494">
        <v>0</v>
      </c>
      <c r="G16" s="495"/>
      <c r="H16" s="494">
        <v>0</v>
      </c>
      <c r="I16" s="495"/>
      <c r="J16" s="494">
        <v>0</v>
      </c>
      <c r="K16" s="495"/>
      <c r="L16" s="494">
        <f>L60</f>
        <v>0</v>
      </c>
      <c r="M16" s="495"/>
      <c r="N16" s="494">
        <v>0</v>
      </c>
      <c r="O16" s="495"/>
    </row>
  </sheetData>
  <mergeCells count="50">
    <mergeCell ref="N10:O10"/>
    <mergeCell ref="A3:O3"/>
    <mergeCell ref="D9:E9"/>
    <mergeCell ref="F9:G9"/>
    <mergeCell ref="H9:I9"/>
    <mergeCell ref="J9:K9"/>
    <mergeCell ref="L9:M9"/>
    <mergeCell ref="N9:O9"/>
    <mergeCell ref="A5:O5"/>
    <mergeCell ref="D10:E10"/>
    <mergeCell ref="F10:G10"/>
    <mergeCell ref="H10:I10"/>
    <mergeCell ref="J10:K10"/>
    <mergeCell ref="L10:M10"/>
    <mergeCell ref="N12:O12"/>
    <mergeCell ref="D11:E11"/>
    <mergeCell ref="F11:G11"/>
    <mergeCell ref="H11:I11"/>
    <mergeCell ref="J11:K11"/>
    <mergeCell ref="L11:M11"/>
    <mergeCell ref="N11:O11"/>
    <mergeCell ref="D12:E12"/>
    <mergeCell ref="F12:G12"/>
    <mergeCell ref="H12:I12"/>
    <mergeCell ref="J12:K12"/>
    <mergeCell ref="L12:M12"/>
    <mergeCell ref="N14:O14"/>
    <mergeCell ref="D13:E13"/>
    <mergeCell ref="F13:G13"/>
    <mergeCell ref="H13:I13"/>
    <mergeCell ref="J13:K13"/>
    <mergeCell ref="L13:M13"/>
    <mergeCell ref="N13:O13"/>
    <mergeCell ref="D14:E14"/>
    <mergeCell ref="F14:G14"/>
    <mergeCell ref="H14:I14"/>
    <mergeCell ref="J14:K14"/>
    <mergeCell ref="L14:M14"/>
    <mergeCell ref="N16:O16"/>
    <mergeCell ref="D15:E15"/>
    <mergeCell ref="F15:G15"/>
    <mergeCell ref="H15:I15"/>
    <mergeCell ref="J15:K15"/>
    <mergeCell ref="L15:M15"/>
    <mergeCell ref="N15:O15"/>
    <mergeCell ref="D16:E16"/>
    <mergeCell ref="F16:G16"/>
    <mergeCell ref="H16:I16"/>
    <mergeCell ref="J16:K16"/>
    <mergeCell ref="L16:M16"/>
  </mergeCells>
  <pageMargins left="0.7" right="0.7" top="0.75" bottom="0.75" header="0.3" footer="0.3"/>
  <pageSetup paperSize="9" scale="9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38B2-690F-4CAD-8A1C-E0608601C0B4}">
  <dimension ref="A1:BUA464"/>
  <sheetViews>
    <sheetView tabSelected="1" view="pageBreakPreview" topLeftCell="A382" zoomScaleNormal="93" zoomScaleSheetLayoutView="100" zoomScalePageLayoutView="85" workbookViewId="0">
      <selection activeCell="I428" sqref="I428"/>
    </sheetView>
  </sheetViews>
  <sheetFormatPr defaultColWidth="9.85546875" defaultRowHeight="15"/>
  <cols>
    <col min="1" max="1" width="5.7109375" style="76" customWidth="1"/>
    <col min="2" max="2" width="5.140625" style="76" customWidth="1"/>
    <col min="3" max="3" width="5.5703125" style="78" customWidth="1"/>
    <col min="4" max="4" width="12.140625" style="78" customWidth="1"/>
    <col min="5" max="5" width="8.5703125" style="78" customWidth="1"/>
    <col min="6" max="6" width="70.42578125" style="1" customWidth="1"/>
    <col min="7" max="7" width="20.85546875" style="184" customWidth="1"/>
    <col min="8" max="8" width="22.42578125" style="1" customWidth="1"/>
    <col min="9" max="9" width="22.85546875" style="1" customWidth="1"/>
    <col min="10" max="10" width="22.42578125" style="1" customWidth="1"/>
    <col min="11" max="11" width="24" style="1" customWidth="1"/>
    <col min="12" max="12" width="1.5703125" style="1" customWidth="1"/>
    <col min="13" max="23" width="9.85546875" style="1" customWidth="1"/>
    <col min="24" max="179" width="9.85546875" style="1"/>
    <col min="180" max="16384" width="9.85546875" style="4"/>
  </cols>
  <sheetData>
    <row r="1" spans="1:15" ht="15.75">
      <c r="A1" s="185"/>
      <c r="B1" s="185"/>
      <c r="C1" s="511" t="s">
        <v>111</v>
      </c>
      <c r="D1" s="511"/>
      <c r="E1" s="511"/>
      <c r="F1" s="511"/>
      <c r="G1" s="186"/>
      <c r="H1" s="10"/>
      <c r="I1" s="10"/>
      <c r="J1" s="10"/>
      <c r="K1" s="10"/>
    </row>
    <row r="2" spans="1:15" ht="15.75" customHeight="1">
      <c r="A2" s="453" t="s">
        <v>335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5"/>
    </row>
    <row r="3" spans="1:15" ht="15.75">
      <c r="A3" s="185"/>
      <c r="B3" s="185"/>
      <c r="C3" s="187"/>
      <c r="D3" s="188"/>
      <c r="E3" s="189"/>
      <c r="F3" s="15"/>
      <c r="G3" s="186"/>
      <c r="H3" s="10"/>
      <c r="I3" s="10"/>
      <c r="J3" s="10"/>
      <c r="K3" s="10"/>
    </row>
    <row r="4" spans="1:15" ht="25.5" customHeight="1">
      <c r="A4" s="535" t="s">
        <v>344</v>
      </c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421"/>
      <c r="M4" s="421"/>
      <c r="N4" s="421"/>
      <c r="O4" s="421"/>
    </row>
    <row r="5" spans="1:15" ht="17.25" customHeight="1">
      <c r="A5" s="423"/>
      <c r="B5" s="423"/>
      <c r="C5" s="423"/>
      <c r="D5" s="423"/>
      <c r="E5" s="423"/>
      <c r="F5" s="424"/>
      <c r="G5" s="424"/>
      <c r="H5" s="421"/>
      <c r="I5" s="421"/>
      <c r="J5" s="421"/>
      <c r="K5" s="421"/>
      <c r="L5" s="421"/>
      <c r="M5" s="421"/>
      <c r="N5" s="421"/>
      <c r="O5" s="421"/>
    </row>
    <row r="6" spans="1:15" ht="21" customHeight="1">
      <c r="A6" s="512" t="s">
        <v>43</v>
      </c>
      <c r="B6" s="512" t="s">
        <v>44</v>
      </c>
      <c r="C6" s="515" t="s">
        <v>113</v>
      </c>
      <c r="D6" s="518" t="s">
        <v>114</v>
      </c>
      <c r="E6" s="191"/>
      <c r="F6" s="521" t="s">
        <v>115</v>
      </c>
      <c r="G6" s="524" t="s">
        <v>76</v>
      </c>
      <c r="H6" s="527" t="s">
        <v>116</v>
      </c>
      <c r="I6" s="527" t="s">
        <v>78</v>
      </c>
      <c r="J6" s="527" t="s">
        <v>117</v>
      </c>
      <c r="K6" s="530" t="s">
        <v>118</v>
      </c>
      <c r="L6" s="83"/>
    </row>
    <row r="7" spans="1:15" ht="27.75" customHeight="1">
      <c r="A7" s="513"/>
      <c r="B7" s="513"/>
      <c r="C7" s="516"/>
      <c r="D7" s="519"/>
      <c r="E7" s="192"/>
      <c r="F7" s="522"/>
      <c r="G7" s="525"/>
      <c r="H7" s="528"/>
      <c r="I7" s="528"/>
      <c r="J7" s="528"/>
      <c r="K7" s="531"/>
      <c r="L7" s="83"/>
    </row>
    <row r="8" spans="1:15" ht="41.25" customHeight="1">
      <c r="A8" s="514"/>
      <c r="B8" s="514"/>
      <c r="C8" s="517"/>
      <c r="D8" s="520"/>
      <c r="E8" s="193"/>
      <c r="F8" s="523"/>
      <c r="G8" s="526"/>
      <c r="H8" s="529"/>
      <c r="I8" s="529"/>
      <c r="J8" s="529"/>
      <c r="K8" s="532"/>
      <c r="L8" s="83"/>
    </row>
    <row r="9" spans="1:15" ht="15.75">
      <c r="A9" s="194"/>
      <c r="B9" s="194"/>
      <c r="C9" s="195"/>
      <c r="D9" s="195"/>
      <c r="E9" s="195"/>
      <c r="F9" s="196" t="s">
        <v>119</v>
      </c>
      <c r="G9" s="197">
        <v>794976.89</v>
      </c>
      <c r="H9" s="197">
        <v>968876.5</v>
      </c>
      <c r="I9" s="197">
        <v>1773442.17</v>
      </c>
      <c r="J9" s="197">
        <v>1487822.68</v>
      </c>
      <c r="K9" s="197">
        <f t="shared" ref="K9" si="0">SUM(K10,K115,K153,K274)</f>
        <v>503683.05999999994</v>
      </c>
      <c r="L9" s="84"/>
    </row>
    <row r="10" spans="1:15" ht="15.75">
      <c r="A10" s="198"/>
      <c r="B10" s="198"/>
      <c r="C10" s="199"/>
      <c r="D10" s="199"/>
      <c r="E10" s="199"/>
      <c r="F10" s="200" t="s">
        <v>120</v>
      </c>
      <c r="G10" s="201">
        <f>SUM(G11)</f>
        <v>184520.14</v>
      </c>
      <c r="H10" s="201">
        <f>SUM(H11)</f>
        <v>342577.48</v>
      </c>
      <c r="I10" s="201">
        <f>SUM(I11)</f>
        <v>888313.76</v>
      </c>
      <c r="J10" s="201">
        <f t="shared" ref="J10:K10" si="1">SUM(J11)</f>
        <v>746963.97</v>
      </c>
      <c r="K10" s="202">
        <f t="shared" si="1"/>
        <v>107505.47</v>
      </c>
      <c r="L10" s="84"/>
    </row>
    <row r="11" spans="1:15" ht="15.75">
      <c r="A11" s="203"/>
      <c r="B11" s="203"/>
      <c r="C11" s="204"/>
      <c r="D11" s="204"/>
      <c r="E11" s="204"/>
      <c r="F11" s="205" t="s">
        <v>121</v>
      </c>
      <c r="G11" s="206">
        <v>184520.14</v>
      </c>
      <c r="H11" s="206">
        <v>342577.48</v>
      </c>
      <c r="I11" s="206">
        <v>888313.76</v>
      </c>
      <c r="J11" s="206">
        <v>746963.97</v>
      </c>
      <c r="K11" s="207">
        <f>SUM(K12)+K64</f>
        <v>107505.47</v>
      </c>
      <c r="L11" s="85"/>
    </row>
    <row r="12" spans="1:15" ht="15.75">
      <c r="A12" s="208"/>
      <c r="B12" s="208"/>
      <c r="C12" s="209"/>
      <c r="D12" s="208"/>
      <c r="E12" s="209"/>
      <c r="F12" s="210" t="s">
        <v>122</v>
      </c>
      <c r="G12" s="211">
        <v>70184.22</v>
      </c>
      <c r="H12" s="211">
        <v>58092.77</v>
      </c>
      <c r="I12" s="211">
        <f>I14+I27+I33+I39+I45+I51+I58</f>
        <v>78704.62999999999</v>
      </c>
      <c r="J12" s="211">
        <f>J14+J27+J33+J39+J45+J51+J58</f>
        <v>76713.789999999994</v>
      </c>
      <c r="K12" s="212">
        <f>K14+K27+K33+K39+K45+K51+K58</f>
        <v>100869.33</v>
      </c>
      <c r="L12" s="85"/>
    </row>
    <row r="13" spans="1:15" s="87" customFormat="1" ht="15.75">
      <c r="A13" s="97"/>
      <c r="B13" s="97"/>
      <c r="C13" s="98"/>
      <c r="D13" s="97"/>
      <c r="E13" s="98"/>
      <c r="F13" s="213"/>
      <c r="G13" s="214"/>
      <c r="H13" s="100"/>
      <c r="I13" s="100"/>
      <c r="J13" s="100"/>
      <c r="K13" s="101"/>
      <c r="L13" s="86"/>
    </row>
    <row r="14" spans="1:15" s="87" customFormat="1" ht="17.100000000000001" customHeight="1">
      <c r="A14" s="97"/>
      <c r="B14" s="97"/>
      <c r="C14" s="98"/>
      <c r="D14" s="97" t="s">
        <v>123</v>
      </c>
      <c r="E14" s="533" t="s">
        <v>124</v>
      </c>
      <c r="F14" s="534"/>
      <c r="G14" s="100">
        <f>G15+G22</f>
        <v>40287.360000000001</v>
      </c>
      <c r="H14" s="100">
        <f>H15+H22</f>
        <v>41767.869999999995</v>
      </c>
      <c r="I14" s="100">
        <f>I15+I22</f>
        <v>48209.619999999995</v>
      </c>
      <c r="J14" s="100">
        <f>J15+J22</f>
        <v>53518.53</v>
      </c>
      <c r="K14" s="101">
        <f>K15+K22</f>
        <v>56438.42</v>
      </c>
      <c r="L14" s="86"/>
    </row>
    <row r="15" spans="1:15" s="87" customFormat="1" ht="15.75">
      <c r="A15" s="97"/>
      <c r="B15" s="97"/>
      <c r="C15" s="98"/>
      <c r="D15" s="98"/>
      <c r="E15" s="215" t="s">
        <v>125</v>
      </c>
      <c r="F15" s="106" t="s">
        <v>126</v>
      </c>
      <c r="G15" s="100">
        <f t="shared" ref="G15:K16" si="2">G16</f>
        <v>40287.360000000001</v>
      </c>
      <c r="H15" s="100">
        <f t="shared" si="2"/>
        <v>39113.409999999996</v>
      </c>
      <c r="I15" s="100">
        <f t="shared" si="2"/>
        <v>45555.159999999996</v>
      </c>
      <c r="J15" s="100">
        <f t="shared" si="2"/>
        <v>48209.62</v>
      </c>
      <c r="K15" s="101">
        <f t="shared" si="2"/>
        <v>51129.509999999995</v>
      </c>
      <c r="L15" s="86"/>
    </row>
    <row r="16" spans="1:15" s="87" customFormat="1" ht="15.75">
      <c r="A16" s="97"/>
      <c r="B16" s="97"/>
      <c r="C16" s="98"/>
      <c r="D16" s="98"/>
      <c r="E16" s="98"/>
      <c r="F16" s="106" t="s">
        <v>127</v>
      </c>
      <c r="G16" s="100">
        <f t="shared" si="2"/>
        <v>40287.360000000001</v>
      </c>
      <c r="H16" s="100">
        <f t="shared" si="2"/>
        <v>39113.409999999996</v>
      </c>
      <c r="I16" s="100">
        <f t="shared" si="2"/>
        <v>45555.159999999996</v>
      </c>
      <c r="J16" s="100">
        <f t="shared" si="2"/>
        <v>48209.62</v>
      </c>
      <c r="K16" s="101">
        <f t="shared" si="2"/>
        <v>51129.509999999995</v>
      </c>
      <c r="L16" s="86"/>
    </row>
    <row r="17" spans="1:12" s="89" customFormat="1" ht="15.75">
      <c r="A17" s="104" t="s">
        <v>128</v>
      </c>
      <c r="B17" s="104"/>
      <c r="C17" s="104"/>
      <c r="D17" s="104"/>
      <c r="E17" s="104"/>
      <c r="F17" s="112" t="s">
        <v>15</v>
      </c>
      <c r="G17" s="108">
        <v>40287.360000000001</v>
      </c>
      <c r="H17" s="108">
        <f>H18+H20+H19</f>
        <v>39113.409999999996</v>
      </c>
      <c r="I17" s="108">
        <f>I18+I19+I20</f>
        <v>45555.159999999996</v>
      </c>
      <c r="J17" s="108">
        <f>J18+J19+J20</f>
        <v>48209.62</v>
      </c>
      <c r="K17" s="109">
        <f>K18+K20+K19</f>
        <v>51129.509999999995</v>
      </c>
      <c r="L17" s="88"/>
    </row>
    <row r="18" spans="1:12" s="89" customFormat="1" ht="15.75">
      <c r="A18" s="104"/>
      <c r="B18" s="104" t="s">
        <v>129</v>
      </c>
      <c r="C18" s="104"/>
      <c r="D18" s="104"/>
      <c r="E18" s="104"/>
      <c r="F18" s="112" t="s">
        <v>66</v>
      </c>
      <c r="G18" s="108">
        <v>38960.14</v>
      </c>
      <c r="H18" s="108">
        <v>37520.74</v>
      </c>
      <c r="I18" s="108">
        <v>39717.839999999997</v>
      </c>
      <c r="J18" s="108">
        <v>42372.3</v>
      </c>
      <c r="K18" s="109">
        <v>45026.75</v>
      </c>
      <c r="L18" s="88"/>
    </row>
    <row r="19" spans="1:12" s="89" customFormat="1" ht="15.75">
      <c r="A19" s="104"/>
      <c r="B19" s="104" t="s">
        <v>130</v>
      </c>
      <c r="C19" s="104"/>
      <c r="D19" s="104"/>
      <c r="E19" s="111"/>
      <c r="F19" s="118" t="s">
        <v>68</v>
      </c>
      <c r="G19" s="113">
        <v>862.7</v>
      </c>
      <c r="H19" s="108">
        <v>929.06</v>
      </c>
      <c r="I19" s="108">
        <v>5043.47</v>
      </c>
      <c r="J19" s="108">
        <v>5043.47</v>
      </c>
      <c r="K19" s="109">
        <v>5308.91</v>
      </c>
      <c r="L19" s="90"/>
    </row>
    <row r="20" spans="1:12" s="91" customFormat="1" ht="21" customHeight="1">
      <c r="A20" s="163"/>
      <c r="B20" s="163" t="s">
        <v>131</v>
      </c>
      <c r="C20" s="163"/>
      <c r="D20" s="163"/>
      <c r="E20" s="216"/>
      <c r="F20" s="217" t="s">
        <v>132</v>
      </c>
      <c r="G20" s="218">
        <v>464.53</v>
      </c>
      <c r="H20" s="168">
        <v>663.61</v>
      </c>
      <c r="I20" s="168">
        <v>793.85</v>
      </c>
      <c r="J20" s="168">
        <v>793.85</v>
      </c>
      <c r="K20" s="169">
        <v>793.85</v>
      </c>
      <c r="L20" s="90"/>
    </row>
    <row r="21" spans="1:12" s="93" customFormat="1" ht="15.75">
      <c r="A21" s="163"/>
      <c r="B21" s="163"/>
      <c r="C21" s="163"/>
      <c r="D21" s="163"/>
      <c r="E21" s="216"/>
      <c r="F21" s="217"/>
      <c r="G21" s="218"/>
      <c r="H21" s="168"/>
      <c r="I21" s="219"/>
      <c r="J21" s="219"/>
      <c r="K21" s="109"/>
      <c r="L21" s="92"/>
    </row>
    <row r="22" spans="1:12" s="89" customFormat="1" ht="15.75">
      <c r="A22" s="97"/>
      <c r="B22" s="97"/>
      <c r="C22" s="98"/>
      <c r="D22" s="98"/>
      <c r="E22" s="215" t="s">
        <v>133</v>
      </c>
      <c r="F22" s="106" t="s">
        <v>134</v>
      </c>
      <c r="G22" s="100">
        <f t="shared" ref="G22:K24" si="3">G23</f>
        <v>0</v>
      </c>
      <c r="H22" s="100">
        <f t="shared" si="3"/>
        <v>2654.46</v>
      </c>
      <c r="I22" s="100">
        <f t="shared" si="3"/>
        <v>2654.46</v>
      </c>
      <c r="J22" s="100">
        <f t="shared" si="3"/>
        <v>5308.91</v>
      </c>
      <c r="K22" s="101">
        <f t="shared" si="3"/>
        <v>5308.91</v>
      </c>
      <c r="L22" s="86"/>
    </row>
    <row r="23" spans="1:12" s="87" customFormat="1" ht="15.75">
      <c r="A23" s="97"/>
      <c r="B23" s="97"/>
      <c r="C23" s="98"/>
      <c r="D23" s="98"/>
      <c r="E23" s="98"/>
      <c r="F23" s="106" t="s">
        <v>135</v>
      </c>
      <c r="G23" s="100">
        <f t="shared" si="3"/>
        <v>0</v>
      </c>
      <c r="H23" s="100">
        <f t="shared" si="3"/>
        <v>2654.46</v>
      </c>
      <c r="I23" s="100">
        <f t="shared" si="3"/>
        <v>2654.46</v>
      </c>
      <c r="J23" s="100">
        <f t="shared" si="3"/>
        <v>5308.91</v>
      </c>
      <c r="K23" s="101">
        <f t="shared" si="3"/>
        <v>5308.91</v>
      </c>
      <c r="L23" s="86"/>
    </row>
    <row r="24" spans="1:12" s="87" customFormat="1" ht="15.75">
      <c r="A24" s="104" t="s">
        <v>128</v>
      </c>
      <c r="B24" s="104"/>
      <c r="C24" s="104"/>
      <c r="D24" s="104"/>
      <c r="E24" s="104"/>
      <c r="F24" s="112" t="s">
        <v>15</v>
      </c>
      <c r="G24" s="108">
        <f t="shared" si="3"/>
        <v>0</v>
      </c>
      <c r="H24" s="108">
        <f t="shared" si="3"/>
        <v>2654.46</v>
      </c>
      <c r="I24" s="108">
        <f t="shared" si="3"/>
        <v>2654.46</v>
      </c>
      <c r="J24" s="108">
        <f t="shared" si="3"/>
        <v>5308.91</v>
      </c>
      <c r="K24" s="109">
        <f t="shared" si="3"/>
        <v>5308.91</v>
      </c>
      <c r="L24" s="88"/>
    </row>
    <row r="25" spans="1:12" s="87" customFormat="1" ht="15.75">
      <c r="A25" s="104"/>
      <c r="B25" s="104" t="s">
        <v>129</v>
      </c>
      <c r="C25" s="104"/>
      <c r="D25" s="104"/>
      <c r="E25" s="104"/>
      <c r="F25" s="112" t="s">
        <v>66</v>
      </c>
      <c r="G25" s="108">
        <v>0</v>
      </c>
      <c r="H25" s="108">
        <v>2654.46</v>
      </c>
      <c r="I25" s="108">
        <v>2654.46</v>
      </c>
      <c r="J25" s="108">
        <v>5308.91</v>
      </c>
      <c r="K25" s="109">
        <v>5308.91</v>
      </c>
      <c r="L25" s="88"/>
    </row>
    <row r="26" spans="1:12" ht="15.75">
      <c r="A26" s="162"/>
      <c r="B26" s="162"/>
      <c r="C26" s="163"/>
      <c r="D26" s="162"/>
      <c r="E26" s="163"/>
      <c r="F26" s="220"/>
      <c r="G26" s="221"/>
      <c r="H26" s="168"/>
      <c r="I26" s="219"/>
      <c r="J26" s="219"/>
      <c r="K26" s="109"/>
      <c r="L26" s="92"/>
    </row>
    <row r="27" spans="1:12" s="89" customFormat="1" ht="17.100000000000001" customHeight="1">
      <c r="A27" s="97"/>
      <c r="B27" s="97"/>
      <c r="C27" s="98"/>
      <c r="D27" s="97" t="s">
        <v>136</v>
      </c>
      <c r="E27" s="533" t="s">
        <v>137</v>
      </c>
      <c r="F27" s="534"/>
      <c r="G27" s="222">
        <f>G28</f>
        <v>953.78</v>
      </c>
      <c r="H27" s="100">
        <f>SUM(H30)</f>
        <v>1194.51</v>
      </c>
      <c r="I27" s="100">
        <f t="shared" ref="I27:K27" si="4">SUM(I30)</f>
        <v>1296</v>
      </c>
      <c r="J27" s="100">
        <f t="shared" si="4"/>
        <v>1296</v>
      </c>
      <c r="K27" s="101">
        <f t="shared" si="4"/>
        <v>1296</v>
      </c>
      <c r="L27" s="86"/>
    </row>
    <row r="28" spans="1:12" s="89" customFormat="1" ht="15.75">
      <c r="A28" s="97"/>
      <c r="B28" s="97"/>
      <c r="C28" s="98"/>
      <c r="D28" s="98"/>
      <c r="E28" s="215" t="s">
        <v>125</v>
      </c>
      <c r="F28" s="106" t="s">
        <v>126</v>
      </c>
      <c r="G28" s="222">
        <f>G29</f>
        <v>953.78</v>
      </c>
      <c r="H28" s="100">
        <f t="shared" ref="H28:K30" si="5">H29</f>
        <v>1194.51</v>
      </c>
      <c r="I28" s="100">
        <f t="shared" si="5"/>
        <v>1296</v>
      </c>
      <c r="J28" s="100">
        <f t="shared" si="5"/>
        <v>1296</v>
      </c>
      <c r="K28" s="101">
        <f t="shared" si="5"/>
        <v>1296</v>
      </c>
      <c r="L28" s="86"/>
    </row>
    <row r="29" spans="1:12" s="89" customFormat="1" ht="15.75">
      <c r="A29" s="97"/>
      <c r="B29" s="97"/>
      <c r="C29" s="98"/>
      <c r="D29" s="98"/>
      <c r="E29" s="98"/>
      <c r="F29" s="106" t="s">
        <v>127</v>
      </c>
      <c r="G29" s="222">
        <f>G30</f>
        <v>953.78</v>
      </c>
      <c r="H29" s="100">
        <f t="shared" si="5"/>
        <v>1194.51</v>
      </c>
      <c r="I29" s="100">
        <f t="shared" si="5"/>
        <v>1296</v>
      </c>
      <c r="J29" s="100">
        <f t="shared" si="5"/>
        <v>1296</v>
      </c>
      <c r="K29" s="223">
        <f>K30</f>
        <v>1296</v>
      </c>
      <c r="L29" s="88"/>
    </row>
    <row r="30" spans="1:12" s="89" customFormat="1" ht="15.75">
      <c r="A30" s="104" t="s">
        <v>128</v>
      </c>
      <c r="B30" s="104"/>
      <c r="C30" s="104"/>
      <c r="D30" s="104"/>
      <c r="E30" s="104"/>
      <c r="F30" s="112" t="s">
        <v>15</v>
      </c>
      <c r="G30" s="113">
        <f>G31</f>
        <v>953.78</v>
      </c>
      <c r="H30" s="108">
        <f t="shared" si="5"/>
        <v>1194.51</v>
      </c>
      <c r="I30" s="108">
        <f t="shared" si="5"/>
        <v>1296</v>
      </c>
      <c r="J30" s="108">
        <f t="shared" si="5"/>
        <v>1296</v>
      </c>
      <c r="K30" s="109">
        <f t="shared" si="5"/>
        <v>1296</v>
      </c>
      <c r="L30" s="88"/>
    </row>
    <row r="31" spans="1:12" s="89" customFormat="1" ht="15.75">
      <c r="A31" s="104"/>
      <c r="B31" s="104" t="s">
        <v>138</v>
      </c>
      <c r="C31" s="104"/>
      <c r="D31" s="104"/>
      <c r="E31" s="104"/>
      <c r="F31" s="112" t="s">
        <v>139</v>
      </c>
      <c r="G31" s="113">
        <v>953.78</v>
      </c>
      <c r="H31" s="108">
        <v>1194.51</v>
      </c>
      <c r="I31" s="108">
        <v>1296</v>
      </c>
      <c r="J31" s="108">
        <v>1296</v>
      </c>
      <c r="K31" s="109">
        <v>1296</v>
      </c>
      <c r="L31" s="88"/>
    </row>
    <row r="32" spans="1:12" s="91" customFormat="1" ht="15.75">
      <c r="A32" s="162"/>
      <c r="B32" s="162"/>
      <c r="C32" s="163"/>
      <c r="D32" s="162"/>
      <c r="E32" s="163"/>
      <c r="F32" s="217"/>
      <c r="G32" s="218"/>
      <c r="H32" s="168"/>
      <c r="I32" s="219"/>
      <c r="J32" s="219"/>
      <c r="K32" s="109"/>
      <c r="L32" s="92"/>
    </row>
    <row r="33" spans="1:12" s="89" customFormat="1" ht="15.75">
      <c r="A33" s="99"/>
      <c r="B33" s="99"/>
      <c r="C33" s="104"/>
      <c r="D33" s="99" t="s">
        <v>140</v>
      </c>
      <c r="E33" s="509" t="s">
        <v>141</v>
      </c>
      <c r="F33" s="510"/>
      <c r="G33" s="224">
        <f>G34</f>
        <v>663.61</v>
      </c>
      <c r="H33" s="107">
        <f>SUM(H36)</f>
        <v>0</v>
      </c>
      <c r="I33" s="107">
        <f t="shared" ref="I33:K33" si="6">SUM(I36)</f>
        <v>1327.23</v>
      </c>
      <c r="J33" s="107">
        <f t="shared" si="6"/>
        <v>1327.23</v>
      </c>
      <c r="K33" s="223">
        <f t="shared" si="6"/>
        <v>1327.23</v>
      </c>
      <c r="L33" s="88"/>
    </row>
    <row r="34" spans="1:12" s="89" customFormat="1" ht="15.75">
      <c r="A34" s="97"/>
      <c r="B34" s="97"/>
      <c r="C34" s="98"/>
      <c r="D34" s="98"/>
      <c r="E34" s="215" t="s">
        <v>125</v>
      </c>
      <c r="F34" s="106" t="s">
        <v>126</v>
      </c>
      <c r="G34" s="222">
        <f>G35</f>
        <v>663.61</v>
      </c>
      <c r="H34" s="100">
        <f>H35</f>
        <v>0</v>
      </c>
      <c r="I34" s="100">
        <f t="shared" ref="I34:K35" si="7">I35</f>
        <v>1327.23</v>
      </c>
      <c r="J34" s="100">
        <f t="shared" si="7"/>
        <v>1327.23</v>
      </c>
      <c r="K34" s="101">
        <f t="shared" si="7"/>
        <v>1327.23</v>
      </c>
      <c r="L34" s="86"/>
    </row>
    <row r="35" spans="1:12" s="89" customFormat="1" ht="15.75">
      <c r="A35" s="97"/>
      <c r="B35" s="97"/>
      <c r="C35" s="98"/>
      <c r="D35" s="98"/>
      <c r="E35" s="98"/>
      <c r="F35" s="106" t="s">
        <v>127</v>
      </c>
      <c r="G35" s="222">
        <f>G36</f>
        <v>663.61</v>
      </c>
      <c r="H35" s="100">
        <f>H36</f>
        <v>0</v>
      </c>
      <c r="I35" s="100">
        <f t="shared" si="7"/>
        <v>1327.23</v>
      </c>
      <c r="J35" s="100">
        <f t="shared" si="7"/>
        <v>1327.23</v>
      </c>
      <c r="K35" s="101">
        <f t="shared" si="7"/>
        <v>1327.23</v>
      </c>
      <c r="L35" s="86"/>
    </row>
    <row r="36" spans="1:12" s="89" customFormat="1" ht="15.75">
      <c r="A36" s="104" t="s">
        <v>128</v>
      </c>
      <c r="B36" s="104"/>
      <c r="C36" s="104"/>
      <c r="D36" s="104"/>
      <c r="E36" s="104"/>
      <c r="F36" s="112" t="s">
        <v>15</v>
      </c>
      <c r="G36" s="113">
        <f>G37</f>
        <v>663.61</v>
      </c>
      <c r="H36" s="108">
        <f>SUM(H37)</f>
        <v>0</v>
      </c>
      <c r="I36" s="108">
        <f t="shared" ref="I36:K36" si="8">SUM(I37)</f>
        <v>1327.23</v>
      </c>
      <c r="J36" s="108">
        <f t="shared" si="8"/>
        <v>1327.23</v>
      </c>
      <c r="K36" s="109">
        <f t="shared" si="8"/>
        <v>1327.23</v>
      </c>
      <c r="L36" s="88"/>
    </row>
    <row r="37" spans="1:12" s="89" customFormat="1" ht="15.75">
      <c r="A37" s="104"/>
      <c r="B37" s="104" t="s">
        <v>138</v>
      </c>
      <c r="C37" s="104"/>
      <c r="D37" s="104"/>
      <c r="E37" s="104"/>
      <c r="F37" s="112" t="s">
        <v>70</v>
      </c>
      <c r="G37" s="113">
        <v>663.61</v>
      </c>
      <c r="H37" s="108">
        <v>0</v>
      </c>
      <c r="I37" s="108">
        <v>1327.23</v>
      </c>
      <c r="J37" s="108">
        <v>1327.23</v>
      </c>
      <c r="K37" s="108">
        <v>1327.23</v>
      </c>
      <c r="L37" s="88"/>
    </row>
    <row r="38" spans="1:12" s="91" customFormat="1" ht="15.75">
      <c r="A38" s="162"/>
      <c r="B38" s="162"/>
      <c r="C38" s="163"/>
      <c r="D38" s="162"/>
      <c r="E38" s="216"/>
      <c r="F38" s="225"/>
      <c r="G38" s="226"/>
      <c r="H38" s="168"/>
      <c r="I38" s="168"/>
      <c r="J38" s="168"/>
      <c r="K38" s="109"/>
      <c r="L38" s="92"/>
    </row>
    <row r="39" spans="1:12" s="89" customFormat="1" ht="15.75">
      <c r="A39" s="99"/>
      <c r="B39" s="99"/>
      <c r="C39" s="104"/>
      <c r="D39" s="99" t="s">
        <v>142</v>
      </c>
      <c r="E39" s="509" t="s">
        <v>143</v>
      </c>
      <c r="F39" s="510"/>
      <c r="G39" s="224">
        <f>G40</f>
        <v>15926.74</v>
      </c>
      <c r="H39" s="107">
        <f>SUM(H42)</f>
        <v>13272.28</v>
      </c>
      <c r="I39" s="107">
        <f t="shared" ref="I39:K39" si="9">SUM(I42)</f>
        <v>19908.419999999998</v>
      </c>
      <c r="J39" s="107">
        <f t="shared" si="9"/>
        <v>19908.419999999998</v>
      </c>
      <c r="K39" s="223">
        <f t="shared" si="9"/>
        <v>26544.560000000001</v>
      </c>
      <c r="L39" s="88"/>
    </row>
    <row r="40" spans="1:12" s="89" customFormat="1" ht="15.75">
      <c r="A40" s="99"/>
      <c r="B40" s="99"/>
      <c r="C40" s="104"/>
      <c r="D40" s="104"/>
      <c r="E40" s="227">
        <v>1060</v>
      </c>
      <c r="F40" s="106" t="s">
        <v>144</v>
      </c>
      <c r="G40" s="222">
        <f>G41</f>
        <v>15926.74</v>
      </c>
      <c r="H40" s="107">
        <f>H41</f>
        <v>13272.28</v>
      </c>
      <c r="I40" s="107">
        <f t="shared" ref="I40:K41" si="10">I41</f>
        <v>19908.419999999998</v>
      </c>
      <c r="J40" s="107">
        <f t="shared" si="10"/>
        <v>19908.419999999998</v>
      </c>
      <c r="K40" s="223">
        <f t="shared" si="10"/>
        <v>26544.560000000001</v>
      </c>
      <c r="L40" s="88"/>
    </row>
    <row r="41" spans="1:12" s="89" customFormat="1" ht="15.75">
      <c r="A41" s="97"/>
      <c r="B41" s="97"/>
      <c r="C41" s="98"/>
      <c r="D41" s="98"/>
      <c r="E41" s="98"/>
      <c r="F41" s="106" t="s">
        <v>127</v>
      </c>
      <c r="G41" s="222">
        <f>G42</f>
        <v>15926.74</v>
      </c>
      <c r="H41" s="100">
        <f>H42</f>
        <v>13272.28</v>
      </c>
      <c r="I41" s="100">
        <f t="shared" si="10"/>
        <v>19908.419999999998</v>
      </c>
      <c r="J41" s="100">
        <f t="shared" si="10"/>
        <v>19908.419999999998</v>
      </c>
      <c r="K41" s="101">
        <f t="shared" si="10"/>
        <v>26544.560000000001</v>
      </c>
      <c r="L41" s="86"/>
    </row>
    <row r="42" spans="1:12" s="89" customFormat="1" ht="15.75">
      <c r="A42" s="99" t="s">
        <v>128</v>
      </c>
      <c r="B42" s="104"/>
      <c r="C42" s="104"/>
      <c r="D42" s="104"/>
      <c r="E42" s="104"/>
      <c r="F42" s="112" t="s">
        <v>15</v>
      </c>
      <c r="G42" s="113">
        <f>G43</f>
        <v>15926.74</v>
      </c>
      <c r="H42" s="108">
        <f>SUM(H43)</f>
        <v>13272.28</v>
      </c>
      <c r="I42" s="108">
        <f t="shared" ref="I42:K42" si="11">SUM(I43)</f>
        <v>19908.419999999998</v>
      </c>
      <c r="J42" s="108">
        <f t="shared" si="11"/>
        <v>19908.419999999998</v>
      </c>
      <c r="K42" s="109">
        <f t="shared" si="11"/>
        <v>26544.560000000001</v>
      </c>
      <c r="L42" s="88"/>
    </row>
    <row r="43" spans="1:12" s="89" customFormat="1" ht="15.75">
      <c r="A43" s="99"/>
      <c r="B43" s="104" t="s">
        <v>131</v>
      </c>
      <c r="C43" s="104"/>
      <c r="D43" s="104"/>
      <c r="E43" s="104"/>
      <c r="F43" s="112" t="s">
        <v>145</v>
      </c>
      <c r="G43" s="113">
        <v>15926.74</v>
      </c>
      <c r="H43" s="108">
        <v>13272.28</v>
      </c>
      <c r="I43" s="108">
        <v>19908.419999999998</v>
      </c>
      <c r="J43" s="108">
        <v>19908.419999999998</v>
      </c>
      <c r="K43" s="109">
        <v>26544.560000000001</v>
      </c>
      <c r="L43" s="88"/>
    </row>
    <row r="44" spans="1:12" s="91" customFormat="1" ht="15.75">
      <c r="A44" s="162"/>
      <c r="B44" s="162"/>
      <c r="C44" s="163"/>
      <c r="D44" s="162"/>
      <c r="E44" s="216"/>
      <c r="F44" s="228"/>
      <c r="G44" s="229"/>
      <c r="H44" s="168"/>
      <c r="I44" s="168"/>
      <c r="J44" s="168"/>
      <c r="K44" s="109"/>
      <c r="L44" s="92"/>
    </row>
    <row r="45" spans="1:12" s="89" customFormat="1" ht="17.100000000000001" customHeight="1">
      <c r="A45" s="97"/>
      <c r="B45" s="97"/>
      <c r="C45" s="98"/>
      <c r="D45" s="97" t="s">
        <v>146</v>
      </c>
      <c r="E45" s="533" t="s">
        <v>147</v>
      </c>
      <c r="F45" s="534"/>
      <c r="G45" s="222">
        <f>G46</f>
        <v>663.61</v>
      </c>
      <c r="H45" s="100">
        <f>SUM(H48)</f>
        <v>663.61</v>
      </c>
      <c r="I45" s="100">
        <f t="shared" ref="I45:K45" si="12">SUM(I48)</f>
        <v>663.61</v>
      </c>
      <c r="J45" s="100">
        <f t="shared" si="12"/>
        <v>663.61</v>
      </c>
      <c r="K45" s="101">
        <f t="shared" si="12"/>
        <v>663.61</v>
      </c>
      <c r="L45" s="86"/>
    </row>
    <row r="46" spans="1:12" s="89" customFormat="1" ht="15.75">
      <c r="A46" s="97"/>
      <c r="B46" s="97"/>
      <c r="C46" s="98"/>
      <c r="D46" s="98"/>
      <c r="E46" s="215" t="s">
        <v>125</v>
      </c>
      <c r="F46" s="106" t="s">
        <v>126</v>
      </c>
      <c r="G46" s="222">
        <f>G47</f>
        <v>663.61</v>
      </c>
      <c r="H46" s="100">
        <f>H47</f>
        <v>663.61</v>
      </c>
      <c r="I46" s="100">
        <f t="shared" ref="I46:K48" si="13">I47</f>
        <v>663.61</v>
      </c>
      <c r="J46" s="100">
        <f t="shared" si="13"/>
        <v>663.61</v>
      </c>
      <c r="K46" s="101">
        <f t="shared" si="13"/>
        <v>663.61</v>
      </c>
      <c r="L46" s="86"/>
    </row>
    <row r="47" spans="1:12" s="89" customFormat="1" ht="15.75">
      <c r="A47" s="97"/>
      <c r="B47" s="97"/>
      <c r="C47" s="98"/>
      <c r="D47" s="98"/>
      <c r="E47" s="98"/>
      <c r="F47" s="106" t="s">
        <v>127</v>
      </c>
      <c r="G47" s="222">
        <f>G48</f>
        <v>663.61</v>
      </c>
      <c r="H47" s="100">
        <f>H48</f>
        <v>663.61</v>
      </c>
      <c r="I47" s="100">
        <f t="shared" si="13"/>
        <v>663.61</v>
      </c>
      <c r="J47" s="100">
        <f t="shared" si="13"/>
        <v>663.61</v>
      </c>
      <c r="K47" s="101">
        <f t="shared" si="13"/>
        <v>663.61</v>
      </c>
      <c r="L47" s="86"/>
    </row>
    <row r="48" spans="1:12" s="89" customFormat="1" ht="15.75">
      <c r="A48" s="104" t="s">
        <v>128</v>
      </c>
      <c r="B48" s="104"/>
      <c r="C48" s="104"/>
      <c r="D48" s="104"/>
      <c r="E48" s="104"/>
      <c r="F48" s="112" t="s">
        <v>15</v>
      </c>
      <c r="G48" s="113">
        <f>G49</f>
        <v>663.61</v>
      </c>
      <c r="H48" s="108">
        <f>H49</f>
        <v>663.61</v>
      </c>
      <c r="I48" s="108">
        <f t="shared" si="13"/>
        <v>663.61</v>
      </c>
      <c r="J48" s="108">
        <f t="shared" si="13"/>
        <v>663.61</v>
      </c>
      <c r="K48" s="109">
        <f t="shared" si="13"/>
        <v>663.61</v>
      </c>
      <c r="L48" s="88"/>
    </row>
    <row r="49" spans="1:179" s="89" customFormat="1" ht="15.75">
      <c r="A49" s="104"/>
      <c r="B49" s="104" t="s">
        <v>138</v>
      </c>
      <c r="C49" s="104"/>
      <c r="D49" s="104"/>
      <c r="E49" s="104"/>
      <c r="F49" s="112" t="s">
        <v>139</v>
      </c>
      <c r="G49" s="113">
        <v>663.61</v>
      </c>
      <c r="H49" s="108">
        <v>663.61</v>
      </c>
      <c r="I49" s="230">
        <v>663.61</v>
      </c>
      <c r="J49" s="230">
        <v>663.61</v>
      </c>
      <c r="K49" s="109">
        <v>663.61</v>
      </c>
      <c r="L49" s="88"/>
    </row>
    <row r="50" spans="1:179" ht="15.75">
      <c r="A50" s="162"/>
      <c r="B50" s="162"/>
      <c r="C50" s="163"/>
      <c r="D50" s="163"/>
      <c r="E50" s="163"/>
      <c r="F50" s="217"/>
      <c r="G50" s="218"/>
      <c r="H50" s="168"/>
      <c r="I50" s="219"/>
      <c r="J50" s="219"/>
      <c r="K50" s="109"/>
      <c r="L50" s="92"/>
    </row>
    <row r="51" spans="1:179" ht="17.100000000000001" customHeight="1">
      <c r="A51" s="162"/>
      <c r="B51" s="162"/>
      <c r="C51" s="162"/>
      <c r="D51" s="162" t="s">
        <v>148</v>
      </c>
      <c r="E51" s="538" t="s">
        <v>149</v>
      </c>
      <c r="F51" s="539"/>
      <c r="G51" s="226">
        <f>G52</f>
        <v>11689.11</v>
      </c>
      <c r="H51" s="231">
        <f t="shared" ref="H51:K54" si="14">H52</f>
        <v>0</v>
      </c>
      <c r="I51" s="231">
        <f t="shared" si="14"/>
        <v>7299.75</v>
      </c>
      <c r="J51" s="231">
        <f t="shared" si="14"/>
        <v>0</v>
      </c>
      <c r="K51" s="232">
        <f t="shared" si="14"/>
        <v>14599.51</v>
      </c>
      <c r="L51" s="90"/>
    </row>
    <row r="52" spans="1:179" ht="15.75">
      <c r="A52" s="162"/>
      <c r="B52" s="162"/>
      <c r="C52" s="162"/>
      <c r="D52" s="162"/>
      <c r="E52" s="162" t="s">
        <v>125</v>
      </c>
      <c r="F52" s="106" t="s">
        <v>126</v>
      </c>
      <c r="G52" s="222">
        <f>G53</f>
        <v>11689.11</v>
      </c>
      <c r="H52" s="231">
        <f t="shared" si="14"/>
        <v>0</v>
      </c>
      <c r="I52" s="231">
        <f t="shared" si="14"/>
        <v>7299.75</v>
      </c>
      <c r="J52" s="231">
        <f t="shared" si="14"/>
        <v>0</v>
      </c>
      <c r="K52" s="232">
        <f t="shared" si="14"/>
        <v>14599.51</v>
      </c>
      <c r="L52" s="90"/>
    </row>
    <row r="53" spans="1:179" ht="15.75">
      <c r="A53" s="162"/>
      <c r="B53" s="162"/>
      <c r="C53" s="162"/>
      <c r="D53" s="162"/>
      <c r="E53" s="162"/>
      <c r="F53" s="106" t="s">
        <v>127</v>
      </c>
      <c r="G53" s="222">
        <f>G54</f>
        <v>11689.11</v>
      </c>
      <c r="H53" s="231">
        <f t="shared" si="14"/>
        <v>0</v>
      </c>
      <c r="I53" s="231">
        <f t="shared" si="14"/>
        <v>7299.75</v>
      </c>
      <c r="J53" s="231">
        <f t="shared" si="14"/>
        <v>0</v>
      </c>
      <c r="K53" s="232">
        <f t="shared" si="14"/>
        <v>14599.51</v>
      </c>
      <c r="L53" s="90"/>
    </row>
    <row r="54" spans="1:179" ht="15.75">
      <c r="A54" s="104" t="s">
        <v>128</v>
      </c>
      <c r="B54" s="104"/>
      <c r="C54" s="104"/>
      <c r="D54" s="104"/>
      <c r="E54" s="104"/>
      <c r="F54" s="112" t="s">
        <v>15</v>
      </c>
      <c r="G54" s="113">
        <f>G55+G56</f>
        <v>11689.11</v>
      </c>
      <c r="H54" s="168">
        <f t="shared" si="14"/>
        <v>0</v>
      </c>
      <c r="I54" s="168">
        <f>I55+I56</f>
        <v>7299.75</v>
      </c>
      <c r="J54" s="168">
        <f t="shared" si="14"/>
        <v>0</v>
      </c>
      <c r="K54" s="169">
        <f>K55+K56</f>
        <v>14599.51</v>
      </c>
      <c r="L54" s="90"/>
    </row>
    <row r="55" spans="1:179" ht="15.75">
      <c r="A55" s="104"/>
      <c r="B55" s="104" t="s">
        <v>129</v>
      </c>
      <c r="C55" s="104"/>
      <c r="D55" s="104"/>
      <c r="E55" s="104"/>
      <c r="F55" s="112" t="s">
        <v>66</v>
      </c>
      <c r="G55" s="113">
        <v>10882.58</v>
      </c>
      <c r="H55" s="168">
        <v>0</v>
      </c>
      <c r="I55" s="168">
        <v>6636.14</v>
      </c>
      <c r="J55" s="168">
        <v>0</v>
      </c>
      <c r="K55" s="169">
        <v>13272.28</v>
      </c>
      <c r="L55" s="90"/>
    </row>
    <row r="56" spans="1:179" ht="15" customHeight="1">
      <c r="A56" s="163"/>
      <c r="B56" s="163" t="s">
        <v>138</v>
      </c>
      <c r="C56" s="163"/>
      <c r="D56" s="233"/>
      <c r="E56" s="216"/>
      <c r="F56" s="217" t="s">
        <v>70</v>
      </c>
      <c r="G56" s="218">
        <v>806.53</v>
      </c>
      <c r="H56" s="168">
        <v>0</v>
      </c>
      <c r="I56" s="168">
        <v>663.61</v>
      </c>
      <c r="J56" s="168">
        <v>0</v>
      </c>
      <c r="K56" s="169">
        <v>1327.23</v>
      </c>
      <c r="L56" s="94"/>
    </row>
    <row r="57" spans="1:179" ht="17.100000000000001" customHeight="1">
      <c r="A57" s="162"/>
      <c r="B57" s="162"/>
      <c r="C57" s="162"/>
      <c r="D57" s="233"/>
      <c r="E57" s="216"/>
      <c r="F57" s="234"/>
      <c r="G57" s="226"/>
      <c r="H57" s="168"/>
      <c r="I57" s="219"/>
      <c r="J57" s="219"/>
      <c r="K57" s="109"/>
      <c r="L57" s="90"/>
    </row>
    <row r="58" spans="1:179" ht="15.75">
      <c r="A58" s="162"/>
      <c r="B58" s="162"/>
      <c r="C58" s="163"/>
      <c r="D58" s="162" t="s">
        <v>150</v>
      </c>
      <c r="E58" s="538" t="s">
        <v>151</v>
      </c>
      <c r="F58" s="539"/>
      <c r="G58" s="226">
        <f>G59</f>
        <v>0</v>
      </c>
      <c r="H58" s="231">
        <f t="shared" ref="H58:K61" si="15">H59</f>
        <v>1194.51</v>
      </c>
      <c r="I58" s="231">
        <f t="shared" si="15"/>
        <v>0</v>
      </c>
      <c r="J58" s="231">
        <f t="shared" si="15"/>
        <v>0</v>
      </c>
      <c r="K58" s="232">
        <f t="shared" si="15"/>
        <v>0</v>
      </c>
      <c r="L58" s="90"/>
    </row>
    <row r="59" spans="1:179" ht="15.75">
      <c r="A59" s="162"/>
      <c r="B59" s="162"/>
      <c r="C59" s="163"/>
      <c r="D59" s="162"/>
      <c r="E59" s="162" t="s">
        <v>152</v>
      </c>
      <c r="F59" s="235" t="s">
        <v>153</v>
      </c>
      <c r="G59" s="224">
        <f>G60</f>
        <v>0</v>
      </c>
      <c r="H59" s="231">
        <f t="shared" si="15"/>
        <v>1194.51</v>
      </c>
      <c r="I59" s="231">
        <f t="shared" si="15"/>
        <v>0</v>
      </c>
      <c r="J59" s="231">
        <f t="shared" si="15"/>
        <v>0</v>
      </c>
      <c r="K59" s="232">
        <f t="shared" si="15"/>
        <v>0</v>
      </c>
      <c r="L59" s="90"/>
    </row>
    <row r="60" spans="1:179" ht="15.75">
      <c r="A60" s="162"/>
      <c r="B60" s="162"/>
      <c r="C60" s="163"/>
      <c r="D60" s="162"/>
      <c r="E60" s="236"/>
      <c r="F60" s="225" t="s">
        <v>127</v>
      </c>
      <c r="G60" s="226">
        <f>G61</f>
        <v>0</v>
      </c>
      <c r="H60" s="231">
        <f t="shared" si="15"/>
        <v>1194.51</v>
      </c>
      <c r="I60" s="231">
        <f t="shared" si="15"/>
        <v>0</v>
      </c>
      <c r="J60" s="231">
        <f t="shared" si="15"/>
        <v>0</v>
      </c>
      <c r="K60" s="232">
        <f t="shared" si="15"/>
        <v>0</v>
      </c>
      <c r="L60" s="90"/>
    </row>
    <row r="61" spans="1:179" ht="15.75">
      <c r="A61" s="163" t="s">
        <v>128</v>
      </c>
      <c r="B61" s="163"/>
      <c r="C61" s="163"/>
      <c r="D61" s="163"/>
      <c r="E61" s="163"/>
      <c r="F61" s="112" t="s">
        <v>15</v>
      </c>
      <c r="G61" s="113">
        <f>G62</f>
        <v>0</v>
      </c>
      <c r="H61" s="168">
        <f t="shared" si="15"/>
        <v>1194.51</v>
      </c>
      <c r="I61" s="168">
        <f t="shared" si="15"/>
        <v>0</v>
      </c>
      <c r="J61" s="168">
        <f t="shared" si="15"/>
        <v>0</v>
      </c>
      <c r="K61" s="169">
        <f t="shared" si="15"/>
        <v>0</v>
      </c>
      <c r="L61" s="90"/>
    </row>
    <row r="62" spans="1:179" ht="31.5">
      <c r="A62" s="163"/>
      <c r="B62" s="163" t="s">
        <v>131</v>
      </c>
      <c r="C62" s="163"/>
      <c r="D62" s="163"/>
      <c r="E62" s="163"/>
      <c r="F62" s="217" t="s">
        <v>132</v>
      </c>
      <c r="G62" s="218">
        <v>0</v>
      </c>
      <c r="H62" s="168">
        <v>1194.51</v>
      </c>
      <c r="I62" s="168">
        <v>0</v>
      </c>
      <c r="J62" s="168">
        <v>0</v>
      </c>
      <c r="K62" s="168">
        <v>0</v>
      </c>
      <c r="L62" s="92"/>
    </row>
    <row r="63" spans="1:179" ht="15.75">
      <c r="A63" s="162"/>
      <c r="B63" s="162"/>
      <c r="C63" s="163"/>
      <c r="D63" s="162"/>
      <c r="E63" s="216"/>
      <c r="F63" s="217"/>
      <c r="G63" s="218"/>
      <c r="H63" s="168"/>
      <c r="I63" s="168"/>
      <c r="J63" s="168"/>
      <c r="K63" s="237"/>
      <c r="L63" s="90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</row>
    <row r="64" spans="1:179" ht="15.75">
      <c r="A64" s="238"/>
      <c r="B64" s="238"/>
      <c r="C64" s="239"/>
      <c r="D64" s="238"/>
      <c r="E64" s="240"/>
      <c r="F64" s="241" t="s">
        <v>154</v>
      </c>
      <c r="G64" s="242">
        <f>G66+G72+G80+G87+G97+G103+G109</f>
        <v>114335.93</v>
      </c>
      <c r="H64" s="242">
        <f>H66+H72+H80+H87+H97</f>
        <v>284484.69</v>
      </c>
      <c r="I64" s="242">
        <v>809609.13</v>
      </c>
      <c r="J64" s="242">
        <f>J66+J72+J80+J87+J97</f>
        <v>670250.18000000005</v>
      </c>
      <c r="K64" s="243">
        <f>K66+K72+K80+K87+K97</f>
        <v>6636.14</v>
      </c>
      <c r="L64" s="95"/>
    </row>
    <row r="65" spans="1:12" s="1" customFormat="1" ht="17.100000000000001" customHeight="1">
      <c r="A65" s="162"/>
      <c r="B65" s="162"/>
      <c r="C65" s="163"/>
      <c r="D65" s="162"/>
      <c r="E65" s="216"/>
      <c r="F65" s="225"/>
      <c r="G65" s="226"/>
      <c r="H65" s="231"/>
      <c r="I65" s="219"/>
      <c r="J65" s="219"/>
      <c r="K65" s="237"/>
      <c r="L65" s="85"/>
    </row>
    <row r="66" spans="1:12" s="1" customFormat="1" ht="17.100000000000001" customHeight="1">
      <c r="A66" s="162"/>
      <c r="B66" s="162"/>
      <c r="C66" s="163"/>
      <c r="D66" s="244" t="s">
        <v>155</v>
      </c>
      <c r="E66" s="536" t="s">
        <v>156</v>
      </c>
      <c r="F66" s="537"/>
      <c r="G66" s="226">
        <f>G67</f>
        <v>11816.15</v>
      </c>
      <c r="H66" s="165">
        <f>H69</f>
        <v>5753.53</v>
      </c>
      <c r="I66" s="165">
        <f t="shared" ref="I66:K66" si="16">I69</f>
        <v>9290.6</v>
      </c>
      <c r="J66" s="165">
        <f t="shared" si="16"/>
        <v>6636.14</v>
      </c>
      <c r="K66" s="166">
        <f t="shared" si="16"/>
        <v>6636.14</v>
      </c>
      <c r="L66" s="85"/>
    </row>
    <row r="67" spans="1:12" s="1" customFormat="1" ht="15.75">
      <c r="A67" s="162"/>
      <c r="B67" s="162"/>
      <c r="C67" s="163"/>
      <c r="D67" s="162"/>
      <c r="E67" s="162" t="s">
        <v>152</v>
      </c>
      <c r="F67" s="245" t="s">
        <v>153</v>
      </c>
      <c r="G67" s="246">
        <f>G68</f>
        <v>11816.15</v>
      </c>
      <c r="H67" s="165">
        <f>H68</f>
        <v>5753.53</v>
      </c>
      <c r="I67" s="165">
        <f t="shared" ref="I67:K68" si="17">I68</f>
        <v>9290.6</v>
      </c>
      <c r="J67" s="165">
        <f t="shared" si="17"/>
        <v>6636.14</v>
      </c>
      <c r="K67" s="166">
        <f t="shared" si="17"/>
        <v>6636.14</v>
      </c>
      <c r="L67" s="85"/>
    </row>
    <row r="68" spans="1:12" s="1" customFormat="1" ht="15.75">
      <c r="A68" s="162"/>
      <c r="B68" s="162"/>
      <c r="C68" s="163"/>
      <c r="D68" s="162"/>
      <c r="E68" s="163"/>
      <c r="F68" s="225" t="s">
        <v>157</v>
      </c>
      <c r="G68" s="226">
        <f>G69</f>
        <v>11816.15</v>
      </c>
      <c r="H68" s="165">
        <f>H69</f>
        <v>5753.53</v>
      </c>
      <c r="I68" s="165">
        <f t="shared" si="17"/>
        <v>9290.6</v>
      </c>
      <c r="J68" s="165">
        <f t="shared" si="17"/>
        <v>6636.14</v>
      </c>
      <c r="K68" s="166">
        <f t="shared" si="17"/>
        <v>6636.14</v>
      </c>
      <c r="L68" s="85"/>
    </row>
    <row r="69" spans="1:12" s="1" customFormat="1" ht="15.75">
      <c r="A69" s="163" t="s">
        <v>158</v>
      </c>
      <c r="B69" s="163"/>
      <c r="C69" s="163"/>
      <c r="D69" s="163"/>
      <c r="E69" s="163"/>
      <c r="F69" s="217" t="s">
        <v>16</v>
      </c>
      <c r="G69" s="218">
        <f>G70</f>
        <v>11816.15</v>
      </c>
      <c r="H69" s="168">
        <f>SUM(H70)</f>
        <v>5753.53</v>
      </c>
      <c r="I69" s="168">
        <f t="shared" ref="I69:K69" si="18">SUM(I70)</f>
        <v>9290.6</v>
      </c>
      <c r="J69" s="168">
        <f t="shared" si="18"/>
        <v>6636.14</v>
      </c>
      <c r="K69" s="169">
        <f t="shared" si="18"/>
        <v>6636.14</v>
      </c>
      <c r="L69" s="90"/>
    </row>
    <row r="70" spans="1:12" s="6" customFormat="1" ht="15.75">
      <c r="A70" s="163"/>
      <c r="B70" s="163" t="s">
        <v>159</v>
      </c>
      <c r="C70" s="163"/>
      <c r="D70" s="163"/>
      <c r="E70" s="163"/>
      <c r="F70" s="217" t="s">
        <v>72</v>
      </c>
      <c r="G70" s="218">
        <v>11816.15</v>
      </c>
      <c r="H70" s="168">
        <v>5753.53</v>
      </c>
      <c r="I70" s="247">
        <v>9290.6</v>
      </c>
      <c r="J70" s="247">
        <v>6636.14</v>
      </c>
      <c r="K70" s="248">
        <v>6636.14</v>
      </c>
      <c r="L70" s="90"/>
    </row>
    <row r="71" spans="1:12" s="6" customFormat="1" ht="15.75">
      <c r="A71" s="162"/>
      <c r="B71" s="162"/>
      <c r="C71" s="163"/>
      <c r="D71" s="162"/>
      <c r="E71" s="216"/>
      <c r="F71" s="217"/>
      <c r="G71" s="218"/>
      <c r="H71" s="168"/>
      <c r="I71" s="219"/>
      <c r="J71" s="219"/>
      <c r="K71" s="248"/>
      <c r="L71" s="96"/>
    </row>
    <row r="72" spans="1:12" s="89" customFormat="1" ht="15.75" customHeight="1">
      <c r="A72" s="97"/>
      <c r="B72" s="97"/>
      <c r="C72" s="98"/>
      <c r="D72" s="249" t="s">
        <v>160</v>
      </c>
      <c r="E72" s="540" t="s">
        <v>161</v>
      </c>
      <c r="F72" s="541"/>
      <c r="G72" s="222">
        <f>G77</f>
        <v>67592.08</v>
      </c>
      <c r="H72" s="100">
        <f>H73</f>
        <v>199097.47999999998</v>
      </c>
      <c r="I72" s="100">
        <f t="shared" ref="I72:K72" si="19">I73</f>
        <v>92905.97</v>
      </c>
      <c r="J72" s="100">
        <f t="shared" si="19"/>
        <v>0</v>
      </c>
      <c r="K72" s="101">
        <f t="shared" si="19"/>
        <v>0</v>
      </c>
      <c r="L72" s="86"/>
    </row>
    <row r="73" spans="1:12" s="89" customFormat="1" ht="15.75">
      <c r="A73" s="97"/>
      <c r="B73" s="97"/>
      <c r="C73" s="98"/>
      <c r="D73" s="99"/>
      <c r="E73" s="99" t="s">
        <v>152</v>
      </c>
      <c r="F73" s="103" t="s">
        <v>153</v>
      </c>
      <c r="G73" s="224">
        <f>G74+G75+G76</f>
        <v>67592.069999999992</v>
      </c>
      <c r="H73" s="100">
        <f>H74+H75+H76</f>
        <v>199097.47999999998</v>
      </c>
      <c r="I73" s="100">
        <v>92905.97</v>
      </c>
      <c r="J73" s="100">
        <f>J74</f>
        <v>0</v>
      </c>
      <c r="K73" s="101">
        <f>K74</f>
        <v>0</v>
      </c>
      <c r="L73" s="86"/>
    </row>
    <row r="74" spans="1:12" s="89" customFormat="1" ht="15.75">
      <c r="A74" s="97"/>
      <c r="B74" s="97"/>
      <c r="C74" s="98"/>
      <c r="D74" s="99"/>
      <c r="E74" s="104"/>
      <c r="F74" s="105" t="s">
        <v>162</v>
      </c>
      <c r="G74" s="222">
        <v>1230.05</v>
      </c>
      <c r="H74" s="100">
        <v>145995.09</v>
      </c>
      <c r="I74" s="100">
        <v>92892.69</v>
      </c>
      <c r="J74" s="100">
        <f>J77</f>
        <v>0</v>
      </c>
      <c r="K74" s="101">
        <f>K77</f>
        <v>0</v>
      </c>
      <c r="L74" s="86"/>
    </row>
    <row r="75" spans="1:12" s="89" customFormat="1" ht="15.75">
      <c r="A75" s="97"/>
      <c r="B75" s="97"/>
      <c r="C75" s="98"/>
      <c r="D75" s="99"/>
      <c r="E75" s="104"/>
      <c r="F75" s="105" t="s">
        <v>135</v>
      </c>
      <c r="G75" s="222">
        <v>0.62</v>
      </c>
      <c r="H75" s="100">
        <v>13.27</v>
      </c>
      <c r="I75" s="100">
        <v>13.27</v>
      </c>
      <c r="J75" s="100">
        <v>0</v>
      </c>
      <c r="K75" s="101">
        <v>0</v>
      </c>
      <c r="L75" s="86"/>
    </row>
    <row r="76" spans="1:12" s="89" customFormat="1" ht="15.75">
      <c r="A76" s="97"/>
      <c r="B76" s="97"/>
      <c r="C76" s="98"/>
      <c r="D76" s="99"/>
      <c r="E76" s="104"/>
      <c r="F76" s="105" t="s">
        <v>163</v>
      </c>
      <c r="G76" s="222">
        <v>66361.399999999994</v>
      </c>
      <c r="H76" s="100">
        <v>53089.120000000003</v>
      </c>
      <c r="I76" s="100">
        <v>0</v>
      </c>
      <c r="J76" s="100">
        <v>0</v>
      </c>
      <c r="K76" s="101">
        <v>0</v>
      </c>
      <c r="L76" s="86"/>
    </row>
    <row r="77" spans="1:12" s="89" customFormat="1" ht="15.75">
      <c r="A77" s="98" t="s">
        <v>158</v>
      </c>
      <c r="B77" s="98"/>
      <c r="C77" s="98"/>
      <c r="D77" s="104"/>
      <c r="E77" s="104"/>
      <c r="F77" s="118" t="s">
        <v>16</v>
      </c>
      <c r="G77" s="113">
        <f>G78</f>
        <v>67592.08</v>
      </c>
      <c r="H77" s="108">
        <f>H78</f>
        <v>199097.48</v>
      </c>
      <c r="I77" s="108">
        <f t="shared" ref="I77:K77" si="20">I78</f>
        <v>92905.97</v>
      </c>
      <c r="J77" s="108">
        <f t="shared" si="20"/>
        <v>0</v>
      </c>
      <c r="K77" s="109">
        <f t="shared" si="20"/>
        <v>0</v>
      </c>
      <c r="L77" s="88"/>
    </row>
    <row r="78" spans="1:12" s="87" customFormat="1" ht="15.75">
      <c r="A78" s="161"/>
      <c r="B78" s="98" t="s">
        <v>164</v>
      </c>
      <c r="C78" s="98"/>
      <c r="D78" s="104"/>
      <c r="E78" s="104"/>
      <c r="F78" s="112" t="s">
        <v>73</v>
      </c>
      <c r="G78" s="113">
        <v>67592.08</v>
      </c>
      <c r="H78" s="108">
        <v>199097.48</v>
      </c>
      <c r="I78" s="119">
        <v>92905.97</v>
      </c>
      <c r="J78" s="119">
        <v>0</v>
      </c>
      <c r="K78" s="248">
        <v>0</v>
      </c>
      <c r="L78" s="88"/>
    </row>
    <row r="79" spans="1:12" s="89" customFormat="1" ht="15.75">
      <c r="A79" s="97"/>
      <c r="B79" s="97"/>
      <c r="C79" s="98"/>
      <c r="D79" s="99"/>
      <c r="E79" s="104"/>
      <c r="F79" s="118"/>
      <c r="G79" s="113"/>
      <c r="H79" s="108"/>
      <c r="I79" s="119"/>
      <c r="J79" s="119"/>
      <c r="K79" s="166"/>
      <c r="L79" s="85"/>
    </row>
    <row r="80" spans="1:12" s="87" customFormat="1" ht="15.75">
      <c r="A80" s="97"/>
      <c r="B80" s="97"/>
      <c r="C80" s="98"/>
      <c r="D80" s="99" t="s">
        <v>165</v>
      </c>
      <c r="E80" s="542" t="s">
        <v>166</v>
      </c>
      <c r="F80" s="543"/>
      <c r="G80" s="100">
        <f>G81</f>
        <v>0</v>
      </c>
      <c r="H80" s="100">
        <f>H81</f>
        <v>0</v>
      </c>
      <c r="I80" s="100">
        <f t="shared" ref="I80:K81" si="21">I81</f>
        <v>663614.04</v>
      </c>
      <c r="J80" s="100">
        <f t="shared" si="21"/>
        <v>663614.04</v>
      </c>
      <c r="K80" s="101">
        <f t="shared" si="21"/>
        <v>0</v>
      </c>
      <c r="L80" s="102"/>
    </row>
    <row r="81" spans="1:12" s="87" customFormat="1" ht="15.75">
      <c r="A81" s="97"/>
      <c r="B81" s="97"/>
      <c r="C81" s="98"/>
      <c r="D81" s="99"/>
      <c r="E81" s="99" t="s">
        <v>152</v>
      </c>
      <c r="F81" s="103" t="s">
        <v>153</v>
      </c>
      <c r="G81" s="100">
        <f>G82</f>
        <v>0</v>
      </c>
      <c r="H81" s="100">
        <f>H82</f>
        <v>0</v>
      </c>
      <c r="I81" s="100">
        <f>I83</f>
        <v>663614.04</v>
      </c>
      <c r="J81" s="100">
        <f>J83</f>
        <v>663614.04</v>
      </c>
      <c r="K81" s="101">
        <f t="shared" si="21"/>
        <v>0</v>
      </c>
      <c r="L81" s="102"/>
    </row>
    <row r="82" spans="1:12" s="89" customFormat="1" ht="15.75">
      <c r="A82" s="97"/>
      <c r="B82" s="97"/>
      <c r="C82" s="98"/>
      <c r="D82" s="99"/>
      <c r="E82" s="104"/>
      <c r="F82" s="105" t="s">
        <v>162</v>
      </c>
      <c r="G82" s="100">
        <f>G84</f>
        <v>0</v>
      </c>
      <c r="H82" s="100">
        <f>H84</f>
        <v>0</v>
      </c>
      <c r="I82" s="100">
        <v>0</v>
      </c>
      <c r="J82" s="100">
        <v>0</v>
      </c>
      <c r="K82" s="101">
        <f t="shared" ref="K82:K83" si="22">K84</f>
        <v>0</v>
      </c>
      <c r="L82" s="102"/>
    </row>
    <row r="83" spans="1:12" s="89" customFormat="1" ht="15.75">
      <c r="A83" s="97"/>
      <c r="B83" s="97"/>
      <c r="C83" s="98"/>
      <c r="D83" s="99"/>
      <c r="E83" s="104"/>
      <c r="F83" s="106" t="s">
        <v>163</v>
      </c>
      <c r="G83" s="100">
        <f>G85</f>
        <v>0</v>
      </c>
      <c r="H83" s="100">
        <f>H85</f>
        <v>0</v>
      </c>
      <c r="I83" s="100">
        <v>663614.04</v>
      </c>
      <c r="J83" s="100">
        <v>663614.04</v>
      </c>
      <c r="K83" s="101">
        <f t="shared" si="22"/>
        <v>0</v>
      </c>
      <c r="L83" s="102"/>
    </row>
    <row r="84" spans="1:12" s="89" customFormat="1" ht="15.75">
      <c r="A84" s="97" t="s">
        <v>158</v>
      </c>
      <c r="B84" s="97"/>
      <c r="C84" s="98"/>
      <c r="D84" s="99"/>
      <c r="E84" s="104"/>
      <c r="F84" s="105" t="s">
        <v>16</v>
      </c>
      <c r="G84" s="107">
        <f>SUM(G85)</f>
        <v>0</v>
      </c>
      <c r="H84" s="107">
        <f>SUM(H85)</f>
        <v>0</v>
      </c>
      <c r="I84" s="107">
        <f t="shared" ref="I84:J84" si="23">SUM(I85)</f>
        <v>663614.04</v>
      </c>
      <c r="J84" s="107">
        <f t="shared" si="23"/>
        <v>663614.04</v>
      </c>
      <c r="K84" s="166">
        <v>0</v>
      </c>
      <c r="L84" s="85"/>
    </row>
    <row r="85" spans="1:12" s="91" customFormat="1" ht="15.75">
      <c r="A85" s="97"/>
      <c r="B85" s="97" t="s">
        <v>159</v>
      </c>
      <c r="C85" s="98"/>
      <c r="D85" s="99"/>
      <c r="E85" s="104"/>
      <c r="F85" s="105" t="s">
        <v>72</v>
      </c>
      <c r="G85" s="108">
        <v>0</v>
      </c>
      <c r="H85" s="108">
        <v>0</v>
      </c>
      <c r="I85" s="108">
        <v>663614.04</v>
      </c>
      <c r="J85" s="108">
        <v>663614.04</v>
      </c>
      <c r="K85" s="109">
        <v>0</v>
      </c>
      <c r="L85" s="110"/>
    </row>
    <row r="86" spans="1:12" s="114" customFormat="1" ht="17.100000000000001" customHeight="1">
      <c r="A86" s="97"/>
      <c r="B86" s="97"/>
      <c r="C86" s="98"/>
      <c r="D86" s="104"/>
      <c r="E86" s="111"/>
      <c r="F86" s="112"/>
      <c r="G86" s="113"/>
      <c r="H86" s="108"/>
      <c r="I86" s="108"/>
      <c r="J86" s="108"/>
      <c r="K86" s="248"/>
      <c r="L86" s="96"/>
    </row>
    <row r="87" spans="1:12" s="114" customFormat="1" ht="15.75">
      <c r="A87" s="115"/>
      <c r="B87" s="251"/>
      <c r="C87" s="252"/>
      <c r="D87" s="253" t="s">
        <v>167</v>
      </c>
      <c r="E87" s="544" t="s">
        <v>168</v>
      </c>
      <c r="F87" s="545"/>
      <c r="G87" s="254">
        <f>G88</f>
        <v>14945.25</v>
      </c>
      <c r="H87" s="255">
        <f t="shared" ref="H87:K89" si="24">H88</f>
        <v>66361.399999999994</v>
      </c>
      <c r="I87" s="255">
        <f t="shared" si="24"/>
        <v>43798.53</v>
      </c>
      <c r="J87" s="255">
        <f t="shared" si="24"/>
        <v>0</v>
      </c>
      <c r="K87" s="256">
        <f t="shared" si="24"/>
        <v>0</v>
      </c>
      <c r="L87" s="116"/>
    </row>
    <row r="88" spans="1:12" s="114" customFormat="1" ht="31.5">
      <c r="A88" s="155"/>
      <c r="B88" s="99"/>
      <c r="C88" s="104"/>
      <c r="D88" s="98"/>
      <c r="E88" s="97" t="s">
        <v>169</v>
      </c>
      <c r="F88" s="106" t="s">
        <v>170</v>
      </c>
      <c r="G88" s="222">
        <f>G89</f>
        <v>14945.25</v>
      </c>
      <c r="H88" s="100">
        <v>66361.399999999994</v>
      </c>
      <c r="I88" s="100">
        <f>I89+I93</f>
        <v>43798.53</v>
      </c>
      <c r="J88" s="100">
        <f>J89+J93</f>
        <v>0</v>
      </c>
      <c r="K88" s="101">
        <f>K89+K93</f>
        <v>0</v>
      </c>
      <c r="L88" s="86"/>
    </row>
    <row r="89" spans="1:12" s="114" customFormat="1" ht="15.75">
      <c r="A89" s="99"/>
      <c r="B89" s="99"/>
      <c r="C89" s="104"/>
      <c r="D89" s="97"/>
      <c r="E89" s="98"/>
      <c r="F89" s="106" t="s">
        <v>162</v>
      </c>
      <c r="G89" s="222">
        <f>G90</f>
        <v>14945.25</v>
      </c>
      <c r="H89" s="100">
        <f t="shared" si="24"/>
        <v>35835.160000000003</v>
      </c>
      <c r="I89" s="100">
        <f t="shared" si="24"/>
        <v>13272.28</v>
      </c>
      <c r="J89" s="100">
        <f t="shared" si="24"/>
        <v>0</v>
      </c>
      <c r="K89" s="101">
        <f t="shared" si="24"/>
        <v>0</v>
      </c>
      <c r="L89" s="86"/>
    </row>
    <row r="90" spans="1:12" s="114" customFormat="1" ht="15.75">
      <c r="A90" s="104" t="s">
        <v>158</v>
      </c>
      <c r="B90" s="104"/>
      <c r="C90" s="104"/>
      <c r="D90" s="104"/>
      <c r="E90" s="104"/>
      <c r="F90" s="112" t="s">
        <v>16</v>
      </c>
      <c r="G90" s="113">
        <f>G91+G92</f>
        <v>14945.25</v>
      </c>
      <c r="H90" s="108">
        <f>SUM(H92)</f>
        <v>35835.160000000003</v>
      </c>
      <c r="I90" s="108">
        <v>13272.28</v>
      </c>
      <c r="J90" s="108">
        <f>SUM(J92)</f>
        <v>0</v>
      </c>
      <c r="K90" s="109">
        <f>SUM(K92)</f>
        <v>0</v>
      </c>
      <c r="L90" s="88"/>
    </row>
    <row r="91" spans="1:12" s="114" customFormat="1" ht="15.75">
      <c r="A91" s="104"/>
      <c r="B91" s="104" t="s">
        <v>171</v>
      </c>
      <c r="C91" s="104"/>
      <c r="D91" s="104"/>
      <c r="E91" s="104"/>
      <c r="F91" s="112" t="s">
        <v>71</v>
      </c>
      <c r="G91" s="113">
        <v>6536.6</v>
      </c>
      <c r="H91" s="108">
        <v>0</v>
      </c>
      <c r="I91" s="108">
        <v>0</v>
      </c>
      <c r="J91" s="108">
        <v>0</v>
      </c>
      <c r="K91" s="109">
        <v>0</v>
      </c>
      <c r="L91" s="88"/>
    </row>
    <row r="92" spans="1:12" s="117" customFormat="1" ht="15.75" customHeight="1">
      <c r="A92" s="104"/>
      <c r="B92" s="104" t="s">
        <v>164</v>
      </c>
      <c r="C92" s="104"/>
      <c r="D92" s="104"/>
      <c r="E92" s="104"/>
      <c r="F92" s="112" t="s">
        <v>73</v>
      </c>
      <c r="G92" s="113">
        <v>8408.65</v>
      </c>
      <c r="H92" s="108">
        <v>35835.160000000003</v>
      </c>
      <c r="I92" s="108">
        <v>13272.28</v>
      </c>
      <c r="J92" s="108">
        <v>0</v>
      </c>
      <c r="K92" s="109">
        <v>0</v>
      </c>
      <c r="L92" s="88"/>
    </row>
    <row r="93" spans="1:12" s="114" customFormat="1" ht="21" customHeight="1">
      <c r="A93" s="99"/>
      <c r="B93" s="99"/>
      <c r="C93" s="104"/>
      <c r="D93" s="97"/>
      <c r="E93" s="98"/>
      <c r="F93" s="106" t="s">
        <v>163</v>
      </c>
      <c r="G93" s="100">
        <f>G94</f>
        <v>0</v>
      </c>
      <c r="H93" s="100">
        <f>H94</f>
        <v>30526.25</v>
      </c>
      <c r="I93" s="100">
        <f t="shared" ref="I93:K93" si="25">I94</f>
        <v>30526.25</v>
      </c>
      <c r="J93" s="100">
        <f t="shared" si="25"/>
        <v>0</v>
      </c>
      <c r="K93" s="101">
        <f t="shared" si="25"/>
        <v>0</v>
      </c>
      <c r="L93" s="86"/>
    </row>
    <row r="94" spans="1:12" s="114" customFormat="1" ht="15.75">
      <c r="A94" s="104" t="s">
        <v>158</v>
      </c>
      <c r="B94" s="104"/>
      <c r="C94" s="104"/>
      <c r="D94" s="104"/>
      <c r="E94" s="104"/>
      <c r="F94" s="112" t="s">
        <v>16</v>
      </c>
      <c r="G94" s="108">
        <f>SUM(G95)</f>
        <v>0</v>
      </c>
      <c r="H94" s="108">
        <f>SUM(H95)</f>
        <v>30526.25</v>
      </c>
      <c r="I94" s="108">
        <f t="shared" ref="I94:K94" si="26">SUM(I95)</f>
        <v>30526.25</v>
      </c>
      <c r="J94" s="108">
        <f t="shared" si="26"/>
        <v>0</v>
      </c>
      <c r="K94" s="109">
        <f t="shared" si="26"/>
        <v>0</v>
      </c>
      <c r="L94" s="88"/>
    </row>
    <row r="95" spans="1:12" s="114" customFormat="1" ht="15.75">
      <c r="A95" s="104"/>
      <c r="B95" s="104" t="s">
        <v>164</v>
      </c>
      <c r="C95" s="104"/>
      <c r="D95" s="104"/>
      <c r="E95" s="104"/>
      <c r="F95" s="112" t="s">
        <v>73</v>
      </c>
      <c r="G95" s="108">
        <v>0</v>
      </c>
      <c r="H95" s="108">
        <v>30526.25</v>
      </c>
      <c r="I95" s="108">
        <v>30526.25</v>
      </c>
      <c r="J95" s="108">
        <v>0</v>
      </c>
      <c r="K95" s="108">
        <v>0</v>
      </c>
      <c r="L95" s="88"/>
    </row>
    <row r="96" spans="1:12" s="114" customFormat="1" ht="15.75">
      <c r="A96" s="99"/>
      <c r="B96" s="99"/>
      <c r="C96" s="104"/>
      <c r="D96" s="99"/>
      <c r="E96" s="111"/>
      <c r="F96" s="257"/>
      <c r="G96" s="108"/>
      <c r="H96" s="108"/>
      <c r="I96" s="108"/>
      <c r="J96" s="108"/>
      <c r="K96" s="248"/>
      <c r="L96" s="96"/>
    </row>
    <row r="97" spans="1:12" s="114" customFormat="1" ht="15.75">
      <c r="A97" s="97"/>
      <c r="B97" s="97"/>
      <c r="C97" s="98"/>
      <c r="D97" s="99" t="s">
        <v>172</v>
      </c>
      <c r="E97" s="542" t="s">
        <v>173</v>
      </c>
      <c r="F97" s="543"/>
      <c r="G97" s="100">
        <f t="shared" ref="G97:K99" si="27">G98</f>
        <v>0</v>
      </c>
      <c r="H97" s="100">
        <f t="shared" si="27"/>
        <v>13272.28</v>
      </c>
      <c r="I97" s="100">
        <f t="shared" si="27"/>
        <v>0</v>
      </c>
      <c r="J97" s="100">
        <f t="shared" si="27"/>
        <v>0</v>
      </c>
      <c r="K97" s="101">
        <f t="shared" si="27"/>
        <v>0</v>
      </c>
      <c r="L97" s="102"/>
    </row>
    <row r="98" spans="1:12" s="114" customFormat="1" ht="15.75">
      <c r="A98" s="97"/>
      <c r="B98" s="97"/>
      <c r="C98" s="98"/>
      <c r="D98" s="99"/>
      <c r="E98" s="99" t="s">
        <v>152</v>
      </c>
      <c r="F98" s="103" t="s">
        <v>153</v>
      </c>
      <c r="G98" s="100">
        <f t="shared" si="27"/>
        <v>0</v>
      </c>
      <c r="H98" s="100">
        <f t="shared" si="27"/>
        <v>13272.28</v>
      </c>
      <c r="I98" s="100">
        <f t="shared" si="27"/>
        <v>0</v>
      </c>
      <c r="J98" s="100">
        <f t="shared" si="27"/>
        <v>0</v>
      </c>
      <c r="K98" s="101">
        <f t="shared" si="27"/>
        <v>0</v>
      </c>
      <c r="L98" s="102"/>
    </row>
    <row r="99" spans="1:12" s="114" customFormat="1" ht="15.75">
      <c r="A99" s="97"/>
      <c r="B99" s="97"/>
      <c r="C99" s="98"/>
      <c r="D99" s="99"/>
      <c r="E99" s="104"/>
      <c r="F99" s="105" t="s">
        <v>162</v>
      </c>
      <c r="G99" s="100">
        <f t="shared" si="27"/>
        <v>0</v>
      </c>
      <c r="H99" s="100">
        <f t="shared" si="27"/>
        <v>13272.28</v>
      </c>
      <c r="I99" s="100">
        <f t="shared" si="27"/>
        <v>0</v>
      </c>
      <c r="J99" s="100">
        <f t="shared" si="27"/>
        <v>0</v>
      </c>
      <c r="K99" s="101">
        <f t="shared" si="27"/>
        <v>0</v>
      </c>
      <c r="L99" s="102"/>
    </row>
    <row r="100" spans="1:12" s="114" customFormat="1" ht="15.75">
      <c r="A100" s="98" t="s">
        <v>158</v>
      </c>
      <c r="B100" s="98"/>
      <c r="C100" s="98"/>
      <c r="D100" s="104"/>
      <c r="E100" s="104"/>
      <c r="F100" s="118" t="s">
        <v>16</v>
      </c>
      <c r="G100" s="108">
        <f>SUM(G101)</f>
        <v>0</v>
      </c>
      <c r="H100" s="108">
        <f>SUM(H101)</f>
        <v>13272.28</v>
      </c>
      <c r="I100" s="108">
        <f t="shared" ref="I100:K100" si="28">SUM(I101)</f>
        <v>0</v>
      </c>
      <c r="J100" s="108">
        <f t="shared" si="28"/>
        <v>0</v>
      </c>
      <c r="K100" s="109">
        <f t="shared" si="28"/>
        <v>0</v>
      </c>
      <c r="L100" s="110"/>
    </row>
    <row r="101" spans="1:12" s="114" customFormat="1" ht="15.75">
      <c r="A101" s="98"/>
      <c r="B101" s="98" t="s">
        <v>159</v>
      </c>
      <c r="C101" s="98"/>
      <c r="D101" s="104"/>
      <c r="E101" s="104"/>
      <c r="F101" s="118" t="s">
        <v>72</v>
      </c>
      <c r="G101" s="108">
        <v>0</v>
      </c>
      <c r="H101" s="108">
        <v>13272.28</v>
      </c>
      <c r="I101" s="119">
        <v>0</v>
      </c>
      <c r="J101" s="119">
        <v>0</v>
      </c>
      <c r="K101" s="248">
        <v>0</v>
      </c>
      <c r="L101" s="110"/>
    </row>
    <row r="102" spans="1:12" s="114" customFormat="1" ht="15.75">
      <c r="A102" s="97"/>
      <c r="B102" s="97"/>
      <c r="C102" s="98"/>
      <c r="D102" s="99"/>
      <c r="E102" s="111"/>
      <c r="F102" s="120"/>
      <c r="G102" s="108"/>
      <c r="H102" s="108"/>
      <c r="I102" s="119"/>
      <c r="J102" s="119"/>
      <c r="K102" s="166"/>
      <c r="L102" s="85"/>
    </row>
    <row r="103" spans="1:12" s="114" customFormat="1" ht="15.75" customHeight="1">
      <c r="A103" s="97"/>
      <c r="B103" s="97"/>
      <c r="C103" s="98"/>
      <c r="D103" s="99" t="s">
        <v>174</v>
      </c>
      <c r="E103" s="542" t="s">
        <v>175</v>
      </c>
      <c r="F103" s="543"/>
      <c r="G103" s="100">
        <f t="shared" ref="G103:K105" si="29">G104</f>
        <v>9897.3799999999992</v>
      </c>
      <c r="H103" s="100">
        <f t="shared" si="29"/>
        <v>0</v>
      </c>
      <c r="I103" s="100">
        <f t="shared" si="29"/>
        <v>0</v>
      </c>
      <c r="J103" s="100">
        <f t="shared" si="29"/>
        <v>0</v>
      </c>
      <c r="K103" s="101">
        <f t="shared" si="29"/>
        <v>0</v>
      </c>
      <c r="L103" s="102"/>
    </row>
    <row r="104" spans="1:12" s="114" customFormat="1" ht="31.5">
      <c r="A104" s="97"/>
      <c r="B104" s="97"/>
      <c r="C104" s="98"/>
      <c r="D104" s="99"/>
      <c r="E104" s="99" t="s">
        <v>169</v>
      </c>
      <c r="F104" s="106" t="s">
        <v>170</v>
      </c>
      <c r="G104" s="100">
        <f t="shared" si="29"/>
        <v>9897.3799999999992</v>
      </c>
      <c r="H104" s="100">
        <f t="shared" si="29"/>
        <v>0</v>
      </c>
      <c r="I104" s="100">
        <f t="shared" si="29"/>
        <v>0</v>
      </c>
      <c r="J104" s="100">
        <f t="shared" si="29"/>
        <v>0</v>
      </c>
      <c r="K104" s="101">
        <f t="shared" si="29"/>
        <v>0</v>
      </c>
      <c r="L104" s="102"/>
    </row>
    <row r="105" spans="1:12" s="114" customFormat="1" ht="15.75">
      <c r="A105" s="97"/>
      <c r="B105" s="97"/>
      <c r="C105" s="98"/>
      <c r="D105" s="99"/>
      <c r="E105" s="104"/>
      <c r="F105" s="105" t="s">
        <v>135</v>
      </c>
      <c r="G105" s="100">
        <f t="shared" si="29"/>
        <v>9897.3799999999992</v>
      </c>
      <c r="H105" s="100">
        <f t="shared" si="29"/>
        <v>0</v>
      </c>
      <c r="I105" s="100">
        <f t="shared" si="29"/>
        <v>0</v>
      </c>
      <c r="J105" s="100">
        <f t="shared" si="29"/>
        <v>0</v>
      </c>
      <c r="K105" s="101">
        <f t="shared" si="29"/>
        <v>0</v>
      </c>
      <c r="L105" s="102"/>
    </row>
    <row r="106" spans="1:12" s="114" customFormat="1" ht="15.75">
      <c r="A106" s="98" t="s">
        <v>158</v>
      </c>
      <c r="B106" s="98"/>
      <c r="C106" s="98"/>
      <c r="D106" s="104"/>
      <c r="E106" s="104"/>
      <c r="F106" s="118" t="s">
        <v>16</v>
      </c>
      <c r="G106" s="108">
        <f>SUM(G107)</f>
        <v>9897.3799999999992</v>
      </c>
      <c r="H106" s="108">
        <f>SUM(H107)</f>
        <v>0</v>
      </c>
      <c r="I106" s="108">
        <f t="shared" ref="I106:K106" si="30">SUM(I107)</f>
        <v>0</v>
      </c>
      <c r="J106" s="108">
        <f t="shared" si="30"/>
        <v>0</v>
      </c>
      <c r="K106" s="109">
        <f t="shared" si="30"/>
        <v>0</v>
      </c>
      <c r="L106" s="110"/>
    </row>
    <row r="107" spans="1:12" s="114" customFormat="1" ht="15.75" customHeight="1">
      <c r="A107" s="98"/>
      <c r="B107" s="98" t="s">
        <v>159</v>
      </c>
      <c r="C107" s="98"/>
      <c r="D107" s="104"/>
      <c r="E107" s="104"/>
      <c r="F107" s="118" t="s">
        <v>72</v>
      </c>
      <c r="G107" s="108">
        <v>9897.3799999999992</v>
      </c>
      <c r="H107" s="108">
        <v>0</v>
      </c>
      <c r="I107" s="119">
        <v>0</v>
      </c>
      <c r="J107" s="119">
        <v>0</v>
      </c>
      <c r="K107" s="248">
        <v>0</v>
      </c>
      <c r="L107" s="110"/>
    </row>
    <row r="108" spans="1:12" s="114" customFormat="1" ht="15.75">
      <c r="A108" s="97"/>
      <c r="B108" s="97"/>
      <c r="C108" s="98"/>
      <c r="D108" s="99"/>
      <c r="E108" s="111"/>
      <c r="F108" s="120"/>
      <c r="G108" s="108"/>
      <c r="H108" s="108"/>
      <c r="I108" s="119"/>
      <c r="J108" s="119"/>
      <c r="K108" s="166"/>
      <c r="L108" s="85"/>
    </row>
    <row r="109" spans="1:12" s="114" customFormat="1" ht="15.75" customHeight="1">
      <c r="A109" s="97"/>
      <c r="B109" s="97"/>
      <c r="C109" s="98"/>
      <c r="D109" s="99" t="s">
        <v>176</v>
      </c>
      <c r="E109" s="542" t="s">
        <v>177</v>
      </c>
      <c r="F109" s="543"/>
      <c r="G109" s="100">
        <f t="shared" ref="G109:K111" si="31">G110</f>
        <v>10085.07</v>
      </c>
      <c r="H109" s="100">
        <f t="shared" si="31"/>
        <v>0</v>
      </c>
      <c r="I109" s="100">
        <f t="shared" si="31"/>
        <v>0</v>
      </c>
      <c r="J109" s="100">
        <f t="shared" si="31"/>
        <v>0</v>
      </c>
      <c r="K109" s="101">
        <f t="shared" si="31"/>
        <v>0</v>
      </c>
      <c r="L109" s="102"/>
    </row>
    <row r="110" spans="1:12" s="114" customFormat="1" ht="33.75" customHeight="1">
      <c r="A110" s="97"/>
      <c r="B110" s="97"/>
      <c r="C110" s="98"/>
      <c r="D110" s="99"/>
      <c r="E110" s="99" t="s">
        <v>169</v>
      </c>
      <c r="F110" s="106" t="s">
        <v>170</v>
      </c>
      <c r="G110" s="100">
        <f t="shared" si="31"/>
        <v>10085.07</v>
      </c>
      <c r="H110" s="100">
        <f t="shared" si="31"/>
        <v>0</v>
      </c>
      <c r="I110" s="100">
        <f t="shared" si="31"/>
        <v>0</v>
      </c>
      <c r="J110" s="100">
        <f t="shared" si="31"/>
        <v>0</v>
      </c>
      <c r="K110" s="101">
        <f t="shared" si="31"/>
        <v>0</v>
      </c>
      <c r="L110" s="102"/>
    </row>
    <row r="111" spans="1:12" s="114" customFormat="1" ht="15.75" customHeight="1">
      <c r="A111" s="97"/>
      <c r="B111" s="97"/>
      <c r="C111" s="98"/>
      <c r="D111" s="99"/>
      <c r="E111" s="104"/>
      <c r="F111" s="105" t="s">
        <v>162</v>
      </c>
      <c r="G111" s="100">
        <f t="shared" si="31"/>
        <v>10085.07</v>
      </c>
      <c r="H111" s="100">
        <f t="shared" si="31"/>
        <v>0</v>
      </c>
      <c r="I111" s="100">
        <f t="shared" si="31"/>
        <v>0</v>
      </c>
      <c r="J111" s="100">
        <f t="shared" si="31"/>
        <v>0</v>
      </c>
      <c r="K111" s="101">
        <f t="shared" si="31"/>
        <v>0</v>
      </c>
      <c r="L111" s="102"/>
    </row>
    <row r="112" spans="1:12" s="114" customFormat="1" ht="15.75" customHeight="1">
      <c r="A112" s="98" t="s">
        <v>158</v>
      </c>
      <c r="B112" s="98"/>
      <c r="C112" s="98"/>
      <c r="D112" s="104"/>
      <c r="E112" s="104"/>
      <c r="F112" s="118" t="s">
        <v>16</v>
      </c>
      <c r="G112" s="108">
        <f>SUM(G113)</f>
        <v>10085.07</v>
      </c>
      <c r="H112" s="108">
        <f>SUM(H113)</f>
        <v>0</v>
      </c>
      <c r="I112" s="108">
        <f t="shared" ref="I112:K112" si="32">SUM(I113)</f>
        <v>0</v>
      </c>
      <c r="J112" s="108">
        <f t="shared" si="32"/>
        <v>0</v>
      </c>
      <c r="K112" s="109">
        <f t="shared" si="32"/>
        <v>0</v>
      </c>
      <c r="L112" s="110"/>
    </row>
    <row r="113" spans="1:12" s="114" customFormat="1" ht="15.75" customHeight="1">
      <c r="A113" s="98"/>
      <c r="B113" s="98" t="s">
        <v>159</v>
      </c>
      <c r="C113" s="98"/>
      <c r="D113" s="104"/>
      <c r="E113" s="104"/>
      <c r="F113" s="118" t="s">
        <v>72</v>
      </c>
      <c r="G113" s="108">
        <v>10085.07</v>
      </c>
      <c r="H113" s="108">
        <v>0</v>
      </c>
      <c r="I113" s="119">
        <v>0</v>
      </c>
      <c r="J113" s="119">
        <v>0</v>
      </c>
      <c r="K113" s="248">
        <v>0</v>
      </c>
      <c r="L113" s="110"/>
    </row>
    <row r="114" spans="1:12" s="114" customFormat="1" ht="15.75" customHeight="1">
      <c r="A114" s="98"/>
      <c r="B114" s="98"/>
      <c r="C114" s="98"/>
      <c r="D114" s="104"/>
      <c r="E114" s="104"/>
      <c r="F114" s="118"/>
      <c r="G114" s="108"/>
      <c r="H114" s="108"/>
      <c r="I114" s="119"/>
      <c r="J114" s="119"/>
      <c r="K114" s="248"/>
      <c r="L114" s="110"/>
    </row>
    <row r="115" spans="1:12" s="114" customFormat="1" ht="15.75">
      <c r="A115" s="258"/>
      <c r="B115" s="258"/>
      <c r="C115" s="259"/>
      <c r="D115" s="258"/>
      <c r="E115" s="259"/>
      <c r="F115" s="260" t="s">
        <v>178</v>
      </c>
      <c r="G115" s="261">
        <f>G116</f>
        <v>57197.57</v>
      </c>
      <c r="H115" s="261">
        <f>H116</f>
        <v>81007.37000000001</v>
      </c>
      <c r="I115" s="261">
        <f t="shared" ref="I115:K116" si="33">I116</f>
        <v>92375.07</v>
      </c>
      <c r="J115" s="261">
        <f t="shared" si="33"/>
        <v>101665.67</v>
      </c>
      <c r="K115" s="262">
        <f t="shared" si="33"/>
        <v>111487.16</v>
      </c>
      <c r="L115" s="90"/>
    </row>
    <row r="116" spans="1:12" s="114" customFormat="1" ht="15.75">
      <c r="A116" s="263"/>
      <c r="B116" s="263"/>
      <c r="C116" s="264"/>
      <c r="D116" s="264"/>
      <c r="E116" s="264"/>
      <c r="F116" s="265" t="s">
        <v>179</v>
      </c>
      <c r="G116" s="266">
        <f>G117</f>
        <v>57197.57</v>
      </c>
      <c r="H116" s="266">
        <f>H117</f>
        <v>81007.37000000001</v>
      </c>
      <c r="I116" s="266">
        <f t="shared" si="33"/>
        <v>92375.07</v>
      </c>
      <c r="J116" s="266">
        <f t="shared" si="33"/>
        <v>101665.67</v>
      </c>
      <c r="K116" s="267">
        <f t="shared" si="33"/>
        <v>111487.16</v>
      </c>
      <c r="L116" s="90"/>
    </row>
    <row r="117" spans="1:12" s="114" customFormat="1" ht="15.75">
      <c r="A117" s="238"/>
      <c r="B117" s="238"/>
      <c r="C117" s="239"/>
      <c r="D117" s="208"/>
      <c r="E117" s="209"/>
      <c r="F117" s="210" t="s">
        <v>180</v>
      </c>
      <c r="G117" s="211">
        <f>G119</f>
        <v>57197.57</v>
      </c>
      <c r="H117" s="211">
        <f>H119</f>
        <v>81007.37000000001</v>
      </c>
      <c r="I117" s="211">
        <f t="shared" ref="I117:K117" si="34">I119</f>
        <v>92375.07</v>
      </c>
      <c r="J117" s="211">
        <v>101665.67</v>
      </c>
      <c r="K117" s="212">
        <f t="shared" si="34"/>
        <v>111487.16</v>
      </c>
      <c r="L117" s="85"/>
    </row>
    <row r="118" spans="1:12" s="114" customFormat="1" ht="15.75">
      <c r="A118" s="99"/>
      <c r="B118" s="99"/>
      <c r="C118" s="104"/>
      <c r="D118" s="97"/>
      <c r="E118" s="268"/>
      <c r="F118" s="213"/>
      <c r="G118" s="214"/>
      <c r="H118" s="100"/>
      <c r="I118" s="100"/>
      <c r="J118" s="100"/>
      <c r="K118" s="101"/>
      <c r="L118" s="86"/>
    </row>
    <row r="119" spans="1:12" s="114" customFormat="1" ht="15.75" customHeight="1">
      <c r="A119" s="162"/>
      <c r="B119" s="162"/>
      <c r="C119" s="163"/>
      <c r="D119" s="160" t="s">
        <v>181</v>
      </c>
      <c r="E119" s="536" t="s">
        <v>182</v>
      </c>
      <c r="F119" s="537"/>
      <c r="G119" s="226">
        <f>G120</f>
        <v>57197.57</v>
      </c>
      <c r="H119" s="226">
        <f>H120+H126+H130+H138+H143+H147</f>
        <v>81007.37000000001</v>
      </c>
      <c r="I119" s="226">
        <f>I120+I126+I130+I138+I143+I147+I134</f>
        <v>92375.07</v>
      </c>
      <c r="J119" s="226">
        <f t="shared" ref="J119" si="35">J120+J126+J130+J138+J143+J147+J134</f>
        <v>101665.65999999999</v>
      </c>
      <c r="K119" s="226">
        <v>111487.16</v>
      </c>
      <c r="L119" s="86"/>
    </row>
    <row r="120" spans="1:12" s="114" customFormat="1" ht="31.5">
      <c r="A120" s="162"/>
      <c r="B120" s="162"/>
      <c r="C120" s="163"/>
      <c r="D120" s="161"/>
      <c r="E120" s="160" t="s">
        <v>183</v>
      </c>
      <c r="F120" s="164" t="s">
        <v>184</v>
      </c>
      <c r="G120" s="226">
        <f>G121+G122</f>
        <v>57197.57</v>
      </c>
      <c r="H120" s="165">
        <f>H121+H122</f>
        <v>69633.02</v>
      </c>
      <c r="I120" s="165">
        <v>76315.61</v>
      </c>
      <c r="J120" s="165">
        <f t="shared" ref="J120:K120" si="36">J121+J122</f>
        <v>83615.37</v>
      </c>
      <c r="K120" s="166">
        <f t="shared" si="36"/>
        <v>90915.12</v>
      </c>
      <c r="L120" s="86"/>
    </row>
    <row r="121" spans="1:12" s="114" customFormat="1" ht="15.75">
      <c r="A121" s="162"/>
      <c r="B121" s="162"/>
      <c r="C121" s="163"/>
      <c r="D121" s="161"/>
      <c r="E121" s="161"/>
      <c r="F121" s="225" t="s">
        <v>162</v>
      </c>
      <c r="G121" s="226">
        <v>43865.04</v>
      </c>
      <c r="H121" s="165">
        <v>48861.9</v>
      </c>
      <c r="I121" s="165">
        <v>53752.74</v>
      </c>
      <c r="J121" s="165">
        <v>59725.26</v>
      </c>
      <c r="K121" s="166">
        <v>65697.789999999994</v>
      </c>
      <c r="L121" s="86"/>
    </row>
    <row r="122" spans="1:12" s="114" customFormat="1" ht="15.75">
      <c r="A122" s="162"/>
      <c r="B122" s="162"/>
      <c r="C122" s="163"/>
      <c r="D122" s="161"/>
      <c r="E122" s="161"/>
      <c r="F122" s="225" t="s">
        <v>185</v>
      </c>
      <c r="G122" s="226">
        <v>13332.53</v>
      </c>
      <c r="H122" s="165">
        <v>20771.12</v>
      </c>
      <c r="I122" s="165">
        <v>22562.880000000001</v>
      </c>
      <c r="J122" s="165">
        <v>23890.11</v>
      </c>
      <c r="K122" s="166">
        <v>25217.33</v>
      </c>
      <c r="L122" s="86"/>
    </row>
    <row r="123" spans="1:12" s="114" customFormat="1" ht="15.75">
      <c r="A123" s="163" t="s">
        <v>128</v>
      </c>
      <c r="B123" s="163"/>
      <c r="C123" s="163"/>
      <c r="D123" s="163"/>
      <c r="E123" s="163"/>
      <c r="F123" s="217" t="s">
        <v>15</v>
      </c>
      <c r="G123" s="218">
        <f>G124+G125+G129+G133+G142+G146+G150+G151</f>
        <v>57197.565670581993</v>
      </c>
      <c r="H123" s="168">
        <v>69633.02</v>
      </c>
      <c r="I123" s="168">
        <f>I124+I125</f>
        <v>76315.609999999986</v>
      </c>
      <c r="J123" s="168">
        <v>83615.37</v>
      </c>
      <c r="K123" s="169">
        <v>90915.12</v>
      </c>
      <c r="L123" s="88"/>
    </row>
    <row r="124" spans="1:12" s="114" customFormat="1" ht="15.75">
      <c r="A124" s="163"/>
      <c r="B124" s="163" t="s">
        <v>186</v>
      </c>
      <c r="C124" s="163"/>
      <c r="D124" s="163"/>
      <c r="E124" s="163"/>
      <c r="F124" s="217" t="s">
        <v>65</v>
      </c>
      <c r="G124" s="218">
        <v>41490.550000000003</v>
      </c>
      <c r="H124" s="168">
        <v>62180.639999999999</v>
      </c>
      <c r="I124" s="168">
        <v>66361.399999999994</v>
      </c>
      <c r="J124" s="168">
        <v>72997.539999999994</v>
      </c>
      <c r="K124" s="169">
        <v>79633.69</v>
      </c>
      <c r="L124" s="88"/>
    </row>
    <row r="125" spans="1:12" s="87" customFormat="1" ht="28.5" customHeight="1">
      <c r="A125" s="163"/>
      <c r="B125" s="163" t="s">
        <v>129</v>
      </c>
      <c r="C125" s="163"/>
      <c r="D125" s="163"/>
      <c r="E125" s="163"/>
      <c r="F125" s="217" t="s">
        <v>66</v>
      </c>
      <c r="G125" s="218">
        <v>6679.31</v>
      </c>
      <c r="H125" s="168">
        <v>7452.39</v>
      </c>
      <c r="I125" s="168">
        <v>9954.2099999999991</v>
      </c>
      <c r="J125" s="168">
        <v>10617.82</v>
      </c>
      <c r="K125" s="169">
        <v>11281.44</v>
      </c>
      <c r="L125" s="90"/>
    </row>
    <row r="126" spans="1:12" s="87" customFormat="1" ht="15.75">
      <c r="A126" s="160"/>
      <c r="B126" s="160"/>
      <c r="C126" s="161"/>
      <c r="D126" s="161"/>
      <c r="E126" s="160" t="s">
        <v>187</v>
      </c>
      <c r="F126" s="245" t="s">
        <v>188</v>
      </c>
      <c r="G126" s="165">
        <f>G127</f>
        <v>0</v>
      </c>
      <c r="H126" s="165">
        <f>H127</f>
        <v>1592.67</v>
      </c>
      <c r="I126" s="165">
        <f t="shared" ref="I126:K127" si="37">I127</f>
        <v>2654.46</v>
      </c>
      <c r="J126" s="165">
        <f t="shared" si="37"/>
        <v>2919.9</v>
      </c>
      <c r="K126" s="166">
        <f t="shared" si="37"/>
        <v>3318.07</v>
      </c>
      <c r="L126" s="86"/>
    </row>
    <row r="127" spans="1:12" s="87" customFormat="1" ht="15.75">
      <c r="A127" s="269"/>
      <c r="B127" s="162"/>
      <c r="C127" s="163"/>
      <c r="D127" s="160"/>
      <c r="E127" s="161"/>
      <c r="F127" s="225" t="s">
        <v>127</v>
      </c>
      <c r="G127" s="165">
        <f>G128</f>
        <v>0</v>
      </c>
      <c r="H127" s="165">
        <f>H128</f>
        <v>1592.67</v>
      </c>
      <c r="I127" s="165">
        <f t="shared" si="37"/>
        <v>2654.46</v>
      </c>
      <c r="J127" s="165">
        <f t="shared" si="37"/>
        <v>2919.9</v>
      </c>
      <c r="K127" s="166">
        <f t="shared" si="37"/>
        <v>3318.07</v>
      </c>
      <c r="L127" s="86"/>
    </row>
    <row r="128" spans="1:12" s="89" customFormat="1" ht="15.75">
      <c r="A128" s="161" t="s">
        <v>128</v>
      </c>
      <c r="B128" s="163"/>
      <c r="C128" s="163"/>
      <c r="D128" s="163"/>
      <c r="E128" s="163"/>
      <c r="F128" s="217" t="s">
        <v>15</v>
      </c>
      <c r="G128" s="168">
        <f>SUM(G129)</f>
        <v>0</v>
      </c>
      <c r="H128" s="168">
        <f>SUM(H129)</f>
        <v>1592.67</v>
      </c>
      <c r="I128" s="168">
        <f t="shared" ref="I128:K128" si="38">SUM(I129)</f>
        <v>2654.46</v>
      </c>
      <c r="J128" s="168">
        <f t="shared" si="38"/>
        <v>2919.9</v>
      </c>
      <c r="K128" s="169">
        <f t="shared" si="38"/>
        <v>3318.07</v>
      </c>
      <c r="L128" s="88"/>
    </row>
    <row r="129" spans="1:12" s="89" customFormat="1" ht="15.75">
      <c r="A129" s="163"/>
      <c r="B129" s="163" t="s">
        <v>129</v>
      </c>
      <c r="C129" s="163"/>
      <c r="D129" s="163"/>
      <c r="E129" s="163"/>
      <c r="F129" s="217" t="s">
        <v>66</v>
      </c>
      <c r="G129" s="168">
        <v>0</v>
      </c>
      <c r="H129" s="168">
        <v>1592.67</v>
      </c>
      <c r="I129" s="168">
        <v>2654.46</v>
      </c>
      <c r="J129" s="168">
        <v>2919.9</v>
      </c>
      <c r="K129" s="169">
        <v>3318.07</v>
      </c>
      <c r="L129" s="88"/>
    </row>
    <row r="130" spans="1:12" s="89" customFormat="1" ht="15.75">
      <c r="A130" s="160"/>
      <c r="B130" s="97"/>
      <c r="C130" s="98"/>
      <c r="D130" s="98"/>
      <c r="E130" s="97" t="s">
        <v>189</v>
      </c>
      <c r="F130" s="235" t="s">
        <v>190</v>
      </c>
      <c r="G130" s="224">
        <f>G131</f>
        <v>4838.18</v>
      </c>
      <c r="H130" s="100">
        <f>H131</f>
        <v>2654.46</v>
      </c>
      <c r="I130" s="100">
        <f t="shared" ref="I130:K131" si="39">I131</f>
        <v>3318.07</v>
      </c>
      <c r="J130" s="100">
        <f t="shared" si="39"/>
        <v>3981.68</v>
      </c>
      <c r="K130" s="101">
        <f t="shared" si="39"/>
        <v>4645.3</v>
      </c>
      <c r="L130" s="86"/>
    </row>
    <row r="131" spans="1:12" s="89" customFormat="1" ht="15.75">
      <c r="A131" s="97"/>
      <c r="B131" s="99"/>
      <c r="C131" s="104"/>
      <c r="D131" s="97"/>
      <c r="E131" s="98"/>
      <c r="F131" s="106" t="s">
        <v>127</v>
      </c>
      <c r="G131" s="222">
        <f>G132</f>
        <v>4838.18</v>
      </c>
      <c r="H131" s="100">
        <f>H132</f>
        <v>2654.46</v>
      </c>
      <c r="I131" s="100">
        <f t="shared" si="39"/>
        <v>3318.07</v>
      </c>
      <c r="J131" s="100">
        <f t="shared" si="39"/>
        <v>3981.68</v>
      </c>
      <c r="K131" s="101">
        <f t="shared" si="39"/>
        <v>4645.3</v>
      </c>
      <c r="L131" s="86"/>
    </row>
    <row r="132" spans="1:12" s="87" customFormat="1" ht="15.75">
      <c r="A132" s="104" t="s">
        <v>128</v>
      </c>
      <c r="B132" s="104"/>
      <c r="C132" s="104"/>
      <c r="D132" s="104"/>
      <c r="E132" s="104"/>
      <c r="F132" s="112" t="s">
        <v>15</v>
      </c>
      <c r="G132" s="113">
        <f>G133</f>
        <v>4838.18</v>
      </c>
      <c r="H132" s="108">
        <f>SUM(H133)</f>
        <v>2654.46</v>
      </c>
      <c r="I132" s="108">
        <f t="shared" ref="I132:K132" si="40">SUM(I133)</f>
        <v>3318.07</v>
      </c>
      <c r="J132" s="108">
        <f t="shared" si="40"/>
        <v>3981.68</v>
      </c>
      <c r="K132" s="109">
        <f t="shared" si="40"/>
        <v>4645.3</v>
      </c>
      <c r="L132" s="88"/>
    </row>
    <row r="133" spans="1:12" ht="15.75">
      <c r="A133" s="104"/>
      <c r="B133" s="104" t="s">
        <v>129</v>
      </c>
      <c r="C133" s="104"/>
      <c r="D133" s="104"/>
      <c r="E133" s="104"/>
      <c r="F133" s="112" t="s">
        <v>66</v>
      </c>
      <c r="G133" s="113">
        <v>4838.18</v>
      </c>
      <c r="H133" s="108">
        <v>2654.46</v>
      </c>
      <c r="I133" s="108">
        <v>3318.07</v>
      </c>
      <c r="J133" s="108">
        <v>3981.68</v>
      </c>
      <c r="K133" s="109">
        <v>4645.3</v>
      </c>
      <c r="L133" s="88"/>
    </row>
    <row r="134" spans="1:12" s="89" customFormat="1" ht="15.75">
      <c r="A134" s="160"/>
      <c r="B134" s="160"/>
      <c r="C134" s="161"/>
      <c r="D134" s="161"/>
      <c r="E134" s="160" t="s">
        <v>187</v>
      </c>
      <c r="F134" s="245" t="s">
        <v>191</v>
      </c>
      <c r="G134" s="165">
        <f>G135</f>
        <v>0</v>
      </c>
      <c r="H134" s="165">
        <f>H135</f>
        <v>0</v>
      </c>
      <c r="I134" s="165">
        <f t="shared" ref="I134:K135" si="41">I135</f>
        <v>1327.23</v>
      </c>
      <c r="J134" s="165">
        <f t="shared" si="41"/>
        <v>1592.67</v>
      </c>
      <c r="K134" s="166">
        <f t="shared" si="41"/>
        <v>1990.84</v>
      </c>
      <c r="L134" s="86"/>
    </row>
    <row r="135" spans="1:12" s="87" customFormat="1" ht="15.75">
      <c r="A135" s="269"/>
      <c r="B135" s="162"/>
      <c r="C135" s="163"/>
      <c r="D135" s="160"/>
      <c r="E135" s="161"/>
      <c r="F135" s="225" t="s">
        <v>127</v>
      </c>
      <c r="G135" s="165">
        <f>G136</f>
        <v>0</v>
      </c>
      <c r="H135" s="165">
        <f>H136</f>
        <v>0</v>
      </c>
      <c r="I135" s="165">
        <f t="shared" si="41"/>
        <v>1327.23</v>
      </c>
      <c r="J135" s="165">
        <f t="shared" si="41"/>
        <v>1592.67</v>
      </c>
      <c r="K135" s="166">
        <f t="shared" si="41"/>
        <v>1990.84</v>
      </c>
      <c r="L135" s="86"/>
    </row>
    <row r="136" spans="1:12" s="87" customFormat="1" ht="15.75">
      <c r="A136" s="161" t="s">
        <v>128</v>
      </c>
      <c r="B136" s="163"/>
      <c r="C136" s="163"/>
      <c r="D136" s="163"/>
      <c r="E136" s="163"/>
      <c r="F136" s="217" t="s">
        <v>15</v>
      </c>
      <c r="G136" s="168">
        <f>SUM(G137)</f>
        <v>0</v>
      </c>
      <c r="H136" s="168">
        <f>SUM(H137)</f>
        <v>0</v>
      </c>
      <c r="I136" s="168">
        <f t="shared" ref="I136:K136" si="42">SUM(I137)</f>
        <v>1327.23</v>
      </c>
      <c r="J136" s="168">
        <f t="shared" si="42"/>
        <v>1592.67</v>
      </c>
      <c r="K136" s="169">
        <f t="shared" si="42"/>
        <v>1990.84</v>
      </c>
      <c r="L136" s="86"/>
    </row>
    <row r="137" spans="1:12" ht="15.75">
      <c r="A137" s="163"/>
      <c r="B137" s="163" t="s">
        <v>129</v>
      </c>
      <c r="C137" s="163"/>
      <c r="D137" s="163"/>
      <c r="E137" s="163"/>
      <c r="F137" s="217" t="s">
        <v>66</v>
      </c>
      <c r="G137" s="168">
        <v>0</v>
      </c>
      <c r="H137" s="168">
        <v>0</v>
      </c>
      <c r="I137" s="168">
        <v>1327.23</v>
      </c>
      <c r="J137" s="168">
        <v>1592.67</v>
      </c>
      <c r="K137" s="169">
        <v>1990.84</v>
      </c>
      <c r="L137" s="92"/>
    </row>
    <row r="138" spans="1:12" ht="15.75">
      <c r="A138" s="97"/>
      <c r="B138" s="97"/>
      <c r="C138" s="98"/>
      <c r="D138" s="98"/>
      <c r="E138" s="97" t="s">
        <v>192</v>
      </c>
      <c r="F138" s="235" t="s">
        <v>193</v>
      </c>
      <c r="G138" s="224">
        <f>G139+G140</f>
        <v>2391.9556705819896</v>
      </c>
      <c r="H138" s="100">
        <f>H139+H140</f>
        <v>3012.81</v>
      </c>
      <c r="I138" s="100">
        <f>I139+I140</f>
        <v>3318.0699999999997</v>
      </c>
      <c r="J138" s="100">
        <f t="shared" ref="J138" si="43">J139+J140</f>
        <v>3583.52</v>
      </c>
      <c r="K138" s="100">
        <v>3981.68</v>
      </c>
      <c r="L138" s="92"/>
    </row>
    <row r="139" spans="1:12" s="121" customFormat="1" ht="15.75">
      <c r="A139" s="97"/>
      <c r="B139" s="99"/>
      <c r="C139" s="104"/>
      <c r="D139" s="97"/>
      <c r="E139" s="98"/>
      <c r="F139" s="106" t="s">
        <v>127</v>
      </c>
      <c r="G139" s="222">
        <f>16518.97/7.5345</f>
        <v>2192.4440905169554</v>
      </c>
      <c r="H139" s="100">
        <v>2787.18</v>
      </c>
      <c r="I139" s="100">
        <v>3052.62</v>
      </c>
      <c r="J139" s="100">
        <v>3251.71</v>
      </c>
      <c r="K139" s="100">
        <v>3583.52</v>
      </c>
      <c r="L139" s="86"/>
    </row>
    <row r="140" spans="1:12" s="121" customFormat="1" ht="15.75">
      <c r="A140" s="97"/>
      <c r="B140" s="99"/>
      <c r="C140" s="104"/>
      <c r="D140" s="97"/>
      <c r="E140" s="98"/>
      <c r="F140" s="106" t="s">
        <v>194</v>
      </c>
      <c r="G140" s="222">
        <f>1503.22/7.5345</f>
        <v>199.51158006503417</v>
      </c>
      <c r="H140" s="100">
        <v>225.63</v>
      </c>
      <c r="I140" s="100">
        <v>265.45</v>
      </c>
      <c r="J140" s="100">
        <v>331.81</v>
      </c>
      <c r="K140" s="101">
        <v>398.17</v>
      </c>
      <c r="L140" s="86"/>
    </row>
    <row r="141" spans="1:12" s="121" customFormat="1" ht="15.75">
      <c r="A141" s="98" t="s">
        <v>128</v>
      </c>
      <c r="B141" s="104"/>
      <c r="C141" s="104"/>
      <c r="D141" s="104"/>
      <c r="E141" s="104"/>
      <c r="F141" s="112" t="s">
        <v>15</v>
      </c>
      <c r="G141" s="113">
        <f>G142</f>
        <v>2391.9556705819891</v>
      </c>
      <c r="H141" s="108">
        <f>SUM(H142)</f>
        <v>3012.81</v>
      </c>
      <c r="I141" s="108">
        <f t="shared" ref="I141:K141" si="44">SUM(I142)</f>
        <v>3318.07</v>
      </c>
      <c r="J141" s="108">
        <f t="shared" si="44"/>
        <v>3583.52</v>
      </c>
      <c r="K141" s="109">
        <f t="shared" si="44"/>
        <v>3981.68</v>
      </c>
      <c r="L141" s="92"/>
    </row>
    <row r="142" spans="1:12" s="121" customFormat="1" ht="15.75">
      <c r="A142" s="104"/>
      <c r="B142" s="104" t="s">
        <v>129</v>
      </c>
      <c r="C142" s="104"/>
      <c r="D142" s="104"/>
      <c r="E142" s="104"/>
      <c r="F142" s="112" t="s">
        <v>66</v>
      </c>
      <c r="G142" s="113">
        <f>18022.19/7.5345</f>
        <v>2391.9556705819891</v>
      </c>
      <c r="H142" s="108">
        <v>3012.81</v>
      </c>
      <c r="I142" s="108">
        <v>3318.07</v>
      </c>
      <c r="J142" s="108">
        <v>3583.52</v>
      </c>
      <c r="K142" s="109">
        <v>3981.68</v>
      </c>
      <c r="L142" s="92"/>
    </row>
    <row r="143" spans="1:12" s="89" customFormat="1" ht="15.75">
      <c r="A143" s="99"/>
      <c r="B143" s="97"/>
      <c r="C143" s="98"/>
      <c r="D143" s="98"/>
      <c r="E143" s="97" t="s">
        <v>195</v>
      </c>
      <c r="F143" s="235" t="s">
        <v>196</v>
      </c>
      <c r="G143" s="224">
        <f>G144</f>
        <v>657.36</v>
      </c>
      <c r="H143" s="100">
        <f>H144</f>
        <v>796.34</v>
      </c>
      <c r="I143" s="100">
        <f t="shared" ref="I143:K144" si="45">I144</f>
        <v>1459.95</v>
      </c>
      <c r="J143" s="100">
        <f t="shared" si="45"/>
        <v>1592.67</v>
      </c>
      <c r="K143" s="101">
        <f t="shared" si="45"/>
        <v>1858.12</v>
      </c>
      <c r="L143" s="86"/>
    </row>
    <row r="144" spans="1:12" s="89" customFormat="1" ht="15.75">
      <c r="A144" s="99"/>
      <c r="B144" s="99"/>
      <c r="C144" s="104"/>
      <c r="D144" s="97"/>
      <c r="E144" s="98"/>
      <c r="F144" s="106" t="s">
        <v>127</v>
      </c>
      <c r="G144" s="222">
        <f>G145</f>
        <v>657.36</v>
      </c>
      <c r="H144" s="100">
        <f>H145</f>
        <v>796.34</v>
      </c>
      <c r="I144" s="100">
        <f t="shared" si="45"/>
        <v>1459.95</v>
      </c>
      <c r="J144" s="100">
        <f t="shared" si="45"/>
        <v>1592.67</v>
      </c>
      <c r="K144" s="101">
        <f t="shared" si="45"/>
        <v>1858.12</v>
      </c>
      <c r="L144" s="86"/>
    </row>
    <row r="145" spans="1:187" s="89" customFormat="1" ht="15.75">
      <c r="A145" s="104" t="s">
        <v>128</v>
      </c>
      <c r="B145" s="104"/>
      <c r="C145" s="104"/>
      <c r="D145" s="104"/>
      <c r="E145" s="104"/>
      <c r="F145" s="112" t="s">
        <v>15</v>
      </c>
      <c r="G145" s="113">
        <f>G146</f>
        <v>657.36</v>
      </c>
      <c r="H145" s="108">
        <f>SUM(H146)</f>
        <v>796.34</v>
      </c>
      <c r="I145" s="108">
        <f t="shared" ref="I145:K145" si="46">SUM(I146)</f>
        <v>1459.95</v>
      </c>
      <c r="J145" s="108">
        <f t="shared" si="46"/>
        <v>1592.67</v>
      </c>
      <c r="K145" s="109">
        <f t="shared" si="46"/>
        <v>1858.12</v>
      </c>
      <c r="L145" s="88"/>
    </row>
    <row r="146" spans="1:187" s="89" customFormat="1" ht="15.75">
      <c r="A146" s="104"/>
      <c r="B146" s="104" t="s">
        <v>129</v>
      </c>
      <c r="C146" s="104"/>
      <c r="D146" s="104"/>
      <c r="E146" s="104"/>
      <c r="F146" s="112" t="s">
        <v>66</v>
      </c>
      <c r="G146" s="113">
        <v>657.36</v>
      </c>
      <c r="H146" s="108">
        <v>796.34</v>
      </c>
      <c r="I146" s="108">
        <v>1459.95</v>
      </c>
      <c r="J146" s="108">
        <v>1592.67</v>
      </c>
      <c r="K146" s="109">
        <v>1858.12</v>
      </c>
      <c r="L146" s="88"/>
    </row>
    <row r="147" spans="1:187" s="89" customFormat="1" ht="15.75">
      <c r="A147" s="99"/>
      <c r="B147" s="99"/>
      <c r="C147" s="104"/>
      <c r="D147" s="98"/>
      <c r="E147" s="97" t="s">
        <v>197</v>
      </c>
      <c r="F147" s="106" t="s">
        <v>198</v>
      </c>
      <c r="G147" s="222">
        <f>G148</f>
        <v>1140.21</v>
      </c>
      <c r="H147" s="100">
        <f>H148</f>
        <v>3318.07</v>
      </c>
      <c r="I147" s="100">
        <f t="shared" ref="I147:K148" si="47">I148</f>
        <v>3981.68</v>
      </c>
      <c r="J147" s="100">
        <f t="shared" si="47"/>
        <v>4379.8500000000004</v>
      </c>
      <c r="K147" s="101">
        <f t="shared" si="47"/>
        <v>4778.0200000000004</v>
      </c>
      <c r="L147" s="88"/>
    </row>
    <row r="148" spans="1:187" s="87" customFormat="1" ht="15.75">
      <c r="A148" s="99"/>
      <c r="B148" s="99"/>
      <c r="C148" s="104"/>
      <c r="D148" s="97"/>
      <c r="E148" s="98"/>
      <c r="F148" s="106" t="s">
        <v>127</v>
      </c>
      <c r="G148" s="222">
        <f>G149</f>
        <v>1140.21</v>
      </c>
      <c r="H148" s="100">
        <f>H149</f>
        <v>3318.07</v>
      </c>
      <c r="I148" s="100">
        <f t="shared" si="47"/>
        <v>3981.68</v>
      </c>
      <c r="J148" s="100">
        <f t="shared" si="47"/>
        <v>4379.8500000000004</v>
      </c>
      <c r="K148" s="101">
        <f t="shared" si="47"/>
        <v>4778.0200000000004</v>
      </c>
      <c r="L148" s="86"/>
    </row>
    <row r="149" spans="1:187" s="6" customFormat="1" ht="28.5" customHeight="1">
      <c r="A149" s="163" t="s">
        <v>128</v>
      </c>
      <c r="B149" s="104"/>
      <c r="C149" s="104"/>
      <c r="D149" s="104"/>
      <c r="E149" s="104"/>
      <c r="F149" s="112" t="s">
        <v>15</v>
      </c>
      <c r="G149" s="113">
        <f>G151</f>
        <v>1140.21</v>
      </c>
      <c r="H149" s="108">
        <f>SUM(H151)+H150</f>
        <v>3318.07</v>
      </c>
      <c r="I149" s="108">
        <f>SUM(I151)+I150</f>
        <v>3981.68</v>
      </c>
      <c r="J149" s="108">
        <f>SUM(J151)+J150</f>
        <v>4379.8500000000004</v>
      </c>
      <c r="K149" s="109">
        <f>SUM(K151)+K150</f>
        <v>4778.0200000000004</v>
      </c>
      <c r="L149" s="90"/>
      <c r="FX149" s="122"/>
      <c r="FY149" s="122"/>
      <c r="FZ149" s="122"/>
      <c r="GA149" s="122"/>
      <c r="GB149" s="122"/>
      <c r="GC149" s="122"/>
      <c r="GD149" s="122"/>
      <c r="GE149" s="122"/>
    </row>
    <row r="150" spans="1:187" s="6" customFormat="1" ht="15.75">
      <c r="A150" s="104"/>
      <c r="B150" s="104" t="s">
        <v>129</v>
      </c>
      <c r="C150" s="104"/>
      <c r="D150" s="104"/>
      <c r="E150" s="104"/>
      <c r="F150" s="112" t="s">
        <v>66</v>
      </c>
      <c r="G150" s="108">
        <v>0</v>
      </c>
      <c r="H150" s="108">
        <v>1725.4</v>
      </c>
      <c r="I150" s="108">
        <v>2123.56</v>
      </c>
      <c r="J150" s="108">
        <v>2256.29</v>
      </c>
      <c r="K150" s="109">
        <v>2389.0100000000002</v>
      </c>
      <c r="L150" s="90"/>
      <c r="FX150" s="122"/>
      <c r="FY150" s="122"/>
      <c r="FZ150" s="122"/>
      <c r="GA150" s="122"/>
      <c r="GB150" s="122"/>
      <c r="GC150" s="122"/>
      <c r="GD150" s="122"/>
      <c r="GE150" s="122"/>
    </row>
    <row r="151" spans="1:187" s="6" customFormat="1" ht="15.75">
      <c r="A151" s="270"/>
      <c r="B151" s="104" t="s">
        <v>199</v>
      </c>
      <c r="C151" s="104"/>
      <c r="D151" s="104"/>
      <c r="E151" s="104"/>
      <c r="F151" s="112" t="s">
        <v>67</v>
      </c>
      <c r="G151" s="113">
        <v>1140.21</v>
      </c>
      <c r="H151" s="108">
        <v>1592.67</v>
      </c>
      <c r="I151" s="108">
        <v>1858.12</v>
      </c>
      <c r="J151" s="108">
        <v>2123.56</v>
      </c>
      <c r="K151" s="109">
        <v>2389.0100000000002</v>
      </c>
      <c r="L151" s="85"/>
      <c r="FX151" s="122"/>
      <c r="FY151" s="122"/>
      <c r="FZ151" s="122"/>
      <c r="GA151" s="122"/>
      <c r="GB151" s="122"/>
      <c r="GC151" s="122"/>
      <c r="GD151" s="122"/>
      <c r="GE151" s="122"/>
    </row>
    <row r="152" spans="1:187" s="6" customFormat="1" ht="15.75">
      <c r="A152" s="99"/>
      <c r="B152" s="162"/>
      <c r="C152" s="163"/>
      <c r="D152" s="160"/>
      <c r="E152" s="163"/>
      <c r="F152" s="271"/>
      <c r="G152" s="272"/>
      <c r="H152" s="168"/>
      <c r="I152" s="219"/>
      <c r="J152" s="219"/>
      <c r="K152" s="101"/>
      <c r="L152" s="86"/>
      <c r="FX152" s="122"/>
      <c r="FY152" s="122"/>
      <c r="FZ152" s="122"/>
      <c r="GA152" s="122"/>
      <c r="GB152" s="122"/>
      <c r="GC152" s="122"/>
      <c r="GD152" s="122"/>
      <c r="GE152" s="122"/>
    </row>
    <row r="153" spans="1:187" ht="15.75">
      <c r="A153" s="258"/>
      <c r="B153" s="258"/>
      <c r="C153" s="259"/>
      <c r="D153" s="258"/>
      <c r="E153" s="259"/>
      <c r="F153" s="260" t="s">
        <v>200</v>
      </c>
      <c r="G153" s="261">
        <v>380449.98</v>
      </c>
      <c r="H153" s="261">
        <f>SUM(H154,H198,H237,H254)</f>
        <v>180436.66</v>
      </c>
      <c r="I153" s="261">
        <f>SUM(I154,I198,I237,I254)</f>
        <v>185546.49</v>
      </c>
      <c r="J153" s="261">
        <f>SUM(J154,J198,J237,J254)</f>
        <v>193642.55999999997</v>
      </c>
      <c r="K153" s="262">
        <v>197889.71</v>
      </c>
      <c r="L153" s="86"/>
    </row>
    <row r="154" spans="1:187" ht="15.75">
      <c r="A154" s="263"/>
      <c r="B154" s="263"/>
      <c r="C154" s="264"/>
      <c r="D154" s="264"/>
      <c r="E154" s="264"/>
      <c r="F154" s="265" t="s">
        <v>201</v>
      </c>
      <c r="G154" s="266">
        <v>277873.78000000003</v>
      </c>
      <c r="H154" s="266">
        <v>105116.46</v>
      </c>
      <c r="I154" s="266">
        <f>I155+I171</f>
        <v>100471.17</v>
      </c>
      <c r="J154" s="266">
        <f>J155+J171</f>
        <v>103523.79</v>
      </c>
      <c r="K154" s="267">
        <f>K155+K171</f>
        <v>104054.68</v>
      </c>
      <c r="L154" s="86"/>
    </row>
    <row r="155" spans="1:187" ht="15.75">
      <c r="A155" s="238"/>
      <c r="B155" s="238"/>
      <c r="C155" s="239"/>
      <c r="D155" s="209"/>
      <c r="E155" s="209"/>
      <c r="F155" s="273" t="s">
        <v>202</v>
      </c>
      <c r="G155" s="211">
        <v>269356.99</v>
      </c>
      <c r="H155" s="211">
        <f>SUM(H157)</f>
        <v>94896.81</v>
      </c>
      <c r="I155" s="211">
        <f t="shared" ref="I155:K155" si="48">SUM(I157)</f>
        <v>92905.97</v>
      </c>
      <c r="J155" s="211">
        <f t="shared" si="48"/>
        <v>95560.42</v>
      </c>
      <c r="K155" s="212">
        <f t="shared" si="48"/>
        <v>95560.42</v>
      </c>
      <c r="L155" s="86"/>
    </row>
    <row r="156" spans="1:187" ht="15.75">
      <c r="A156" s="274"/>
      <c r="B156" s="162"/>
      <c r="C156" s="163"/>
      <c r="D156" s="161"/>
      <c r="E156" s="275"/>
      <c r="F156" s="276"/>
      <c r="G156" s="277"/>
      <c r="H156" s="165"/>
      <c r="I156" s="278"/>
      <c r="J156" s="278"/>
      <c r="K156" s="101"/>
      <c r="L156" s="86"/>
    </row>
    <row r="157" spans="1:187" s="6" customFormat="1" ht="15.75">
      <c r="A157" s="279"/>
      <c r="B157" s="99"/>
      <c r="C157" s="104"/>
      <c r="D157" s="249" t="s">
        <v>203</v>
      </c>
      <c r="E157" s="533" t="s">
        <v>204</v>
      </c>
      <c r="F157" s="534"/>
      <c r="G157" s="222">
        <f>G158</f>
        <v>54634.02</v>
      </c>
      <c r="H157" s="100">
        <f>H158</f>
        <v>94896.81</v>
      </c>
      <c r="I157" s="100">
        <f t="shared" ref="I157:K157" si="49">I158</f>
        <v>92905.97</v>
      </c>
      <c r="J157" s="100">
        <f t="shared" si="49"/>
        <v>95560.42</v>
      </c>
      <c r="K157" s="101">
        <f t="shared" si="49"/>
        <v>95560.42</v>
      </c>
      <c r="L157" s="88"/>
      <c r="FX157" s="122"/>
      <c r="FY157" s="122"/>
      <c r="FZ157" s="122"/>
      <c r="GA157" s="122"/>
      <c r="GB157" s="122"/>
      <c r="GC157" s="122"/>
      <c r="GD157" s="122"/>
      <c r="GE157" s="122"/>
    </row>
    <row r="158" spans="1:187" s="6" customFormat="1" ht="15.75">
      <c r="A158" s="279"/>
      <c r="B158" s="99"/>
      <c r="C158" s="104"/>
      <c r="D158" s="98"/>
      <c r="E158" s="97" t="s">
        <v>205</v>
      </c>
      <c r="F158" s="105" t="s">
        <v>206</v>
      </c>
      <c r="G158" s="222">
        <f>G159</f>
        <v>54634.02</v>
      </c>
      <c r="H158" s="100">
        <v>94896.81</v>
      </c>
      <c r="I158" s="100">
        <v>92905.97</v>
      </c>
      <c r="J158" s="100">
        <f t="shared" ref="J158:K158" si="50">J159+J160</f>
        <v>95560.42</v>
      </c>
      <c r="K158" s="100">
        <f t="shared" si="50"/>
        <v>95560.42</v>
      </c>
      <c r="L158" s="88"/>
      <c r="FX158" s="122"/>
      <c r="FY158" s="122"/>
      <c r="FZ158" s="122"/>
      <c r="GA158" s="122"/>
      <c r="GB158" s="122"/>
      <c r="GC158" s="122"/>
      <c r="GD158" s="122"/>
      <c r="GE158" s="122"/>
    </row>
    <row r="159" spans="1:187" s="87" customFormat="1" ht="15.75" customHeight="1">
      <c r="A159" s="279"/>
      <c r="B159" s="274"/>
      <c r="C159" s="279"/>
      <c r="D159" s="98"/>
      <c r="E159" s="98"/>
      <c r="F159" s="105" t="s">
        <v>162</v>
      </c>
      <c r="G159" s="222">
        <f>G161</f>
        <v>54634.02</v>
      </c>
      <c r="H159" s="100">
        <v>68684.05</v>
      </c>
      <c r="I159" s="100">
        <v>66361.399999999994</v>
      </c>
      <c r="J159" s="100">
        <v>69015.86</v>
      </c>
      <c r="K159" s="101">
        <v>69015.86</v>
      </c>
      <c r="L159" s="123"/>
    </row>
    <row r="160" spans="1:187" s="125" customFormat="1" ht="15.75" customHeight="1">
      <c r="A160" s="279"/>
      <c r="B160" s="274"/>
      <c r="C160" s="279"/>
      <c r="D160" s="98"/>
      <c r="E160" s="98"/>
      <c r="F160" s="105" t="s">
        <v>163</v>
      </c>
      <c r="G160" s="222">
        <v>0</v>
      </c>
      <c r="H160" s="100">
        <v>26212.75</v>
      </c>
      <c r="I160" s="100">
        <v>26544.560000000001</v>
      </c>
      <c r="J160" s="100">
        <v>26544.560000000001</v>
      </c>
      <c r="K160" s="101">
        <v>26544.560000000001</v>
      </c>
      <c r="L160" s="124"/>
    </row>
    <row r="161" spans="1:12" s="125" customFormat="1" ht="15.75">
      <c r="A161" s="279" t="s">
        <v>128</v>
      </c>
      <c r="B161" s="279"/>
      <c r="C161" s="279"/>
      <c r="D161" s="104"/>
      <c r="E161" s="104"/>
      <c r="F161" s="118" t="s">
        <v>15</v>
      </c>
      <c r="G161" s="113">
        <v>54634.02</v>
      </c>
      <c r="H161" s="108">
        <f>H162+H163</f>
        <v>94896.81</v>
      </c>
      <c r="I161" s="108">
        <f>I162+I163</f>
        <v>92905.97</v>
      </c>
      <c r="J161" s="108">
        <f>J162+J163</f>
        <v>95560.42</v>
      </c>
      <c r="K161" s="109">
        <f>K162+K163</f>
        <v>95560.42</v>
      </c>
      <c r="L161" s="124"/>
    </row>
    <row r="162" spans="1:12" s="125" customFormat="1" ht="15.75">
      <c r="A162" s="279"/>
      <c r="B162" s="279" t="s">
        <v>129</v>
      </c>
      <c r="C162" s="279"/>
      <c r="D162" s="104"/>
      <c r="E162" s="104"/>
      <c r="F162" s="118" t="s">
        <v>66</v>
      </c>
      <c r="G162" s="113">
        <v>900.66</v>
      </c>
      <c r="H162" s="108">
        <v>1990.84</v>
      </c>
      <c r="I162" s="108">
        <v>0</v>
      </c>
      <c r="J162" s="108">
        <v>0</v>
      </c>
      <c r="K162" s="108">
        <v>0</v>
      </c>
      <c r="L162" s="126"/>
    </row>
    <row r="163" spans="1:12" s="125" customFormat="1" ht="31.5">
      <c r="A163" s="279"/>
      <c r="B163" s="279" t="s">
        <v>131</v>
      </c>
      <c r="C163" s="279"/>
      <c r="D163" s="279"/>
      <c r="E163" s="279"/>
      <c r="F163" s="118" t="s">
        <v>207</v>
      </c>
      <c r="G163" s="113">
        <v>53733.37</v>
      </c>
      <c r="H163" s="280">
        <v>92905.97</v>
      </c>
      <c r="I163" s="280">
        <v>92905.97</v>
      </c>
      <c r="J163" s="280">
        <v>95560.42</v>
      </c>
      <c r="K163" s="281">
        <v>95560.42</v>
      </c>
      <c r="L163" s="126"/>
    </row>
    <row r="164" spans="1:12" s="125" customFormat="1" ht="15.75">
      <c r="A164" s="274"/>
      <c r="B164" s="282"/>
      <c r="C164" s="283"/>
      <c r="D164" s="253" t="s">
        <v>208</v>
      </c>
      <c r="E164" s="544" t="s">
        <v>209</v>
      </c>
      <c r="F164" s="545"/>
      <c r="G164" s="222">
        <f>G165</f>
        <v>214722.9637003119</v>
      </c>
      <c r="H164" s="222">
        <f t="shared" ref="H164:K164" si="51">H165</f>
        <v>0</v>
      </c>
      <c r="I164" s="222">
        <f t="shared" si="51"/>
        <v>0</v>
      </c>
      <c r="J164" s="222">
        <f t="shared" si="51"/>
        <v>0</v>
      </c>
      <c r="K164" s="284">
        <f t="shared" si="51"/>
        <v>0</v>
      </c>
      <c r="L164" s="124"/>
    </row>
    <row r="165" spans="1:12" s="125" customFormat="1" ht="15.75">
      <c r="A165" s="282"/>
      <c r="B165" s="162"/>
      <c r="C165" s="163"/>
      <c r="D165" s="162"/>
      <c r="E165" s="162" t="s">
        <v>152</v>
      </c>
      <c r="F165" s="245" t="s">
        <v>153</v>
      </c>
      <c r="G165" s="222">
        <f>G166+G167</f>
        <v>214722.9637003119</v>
      </c>
      <c r="H165" s="113">
        <v>0</v>
      </c>
      <c r="I165" s="113">
        <v>0</v>
      </c>
      <c r="J165" s="113">
        <v>0</v>
      </c>
      <c r="K165" s="285">
        <v>0</v>
      </c>
      <c r="L165" s="124"/>
    </row>
    <row r="166" spans="1:12" s="125" customFormat="1" ht="15.75">
      <c r="A166" s="162"/>
      <c r="B166" s="162"/>
      <c r="C166" s="163"/>
      <c r="D166" s="162"/>
      <c r="E166" s="163"/>
      <c r="F166" s="225" t="s">
        <v>157</v>
      </c>
      <c r="G166" s="222">
        <f>767830.17/7.5345</f>
        <v>101908.57654787975</v>
      </c>
      <c r="H166" s="222">
        <v>0</v>
      </c>
      <c r="I166" s="222">
        <v>0</v>
      </c>
      <c r="J166" s="222">
        <v>0</v>
      </c>
      <c r="K166" s="284">
        <v>0</v>
      </c>
      <c r="L166" s="124"/>
    </row>
    <row r="167" spans="1:12" s="87" customFormat="1" ht="15.75">
      <c r="A167" s="162"/>
      <c r="B167" s="162"/>
      <c r="C167" s="163"/>
      <c r="D167" s="162"/>
      <c r="E167" s="163"/>
      <c r="F167" s="225" t="s">
        <v>163</v>
      </c>
      <c r="G167" s="222">
        <f>850000/7.5345</f>
        <v>112814.38715243214</v>
      </c>
      <c r="H167" s="222">
        <v>0</v>
      </c>
      <c r="I167" s="222">
        <v>0</v>
      </c>
      <c r="J167" s="222">
        <v>0</v>
      </c>
      <c r="K167" s="284">
        <v>0</v>
      </c>
      <c r="L167" s="85"/>
    </row>
    <row r="168" spans="1:12" s="125" customFormat="1" ht="15.75">
      <c r="A168" s="163" t="s">
        <v>158</v>
      </c>
      <c r="B168" s="163"/>
      <c r="C168" s="163"/>
      <c r="D168" s="163"/>
      <c r="E168" s="163"/>
      <c r="F168" s="217" t="s">
        <v>16</v>
      </c>
      <c r="G168" s="113">
        <f>G169</f>
        <v>214722.96</v>
      </c>
      <c r="H168" s="113">
        <f t="shared" ref="H168:K168" si="52">H169</f>
        <v>0</v>
      </c>
      <c r="I168" s="113">
        <f t="shared" si="52"/>
        <v>0</v>
      </c>
      <c r="J168" s="113">
        <f t="shared" si="52"/>
        <v>0</v>
      </c>
      <c r="K168" s="285">
        <f t="shared" si="52"/>
        <v>0</v>
      </c>
      <c r="L168" s="127"/>
    </row>
    <row r="169" spans="1:12" s="125" customFormat="1" ht="15.75">
      <c r="A169" s="163"/>
      <c r="B169" s="163" t="s">
        <v>159</v>
      </c>
      <c r="C169" s="163"/>
      <c r="D169" s="163"/>
      <c r="E169" s="163"/>
      <c r="F169" s="217" t="s">
        <v>72</v>
      </c>
      <c r="G169" s="113">
        <v>214722.96</v>
      </c>
      <c r="H169" s="113">
        <v>0</v>
      </c>
      <c r="I169" s="113">
        <v>0</v>
      </c>
      <c r="J169" s="113">
        <v>0</v>
      </c>
      <c r="K169" s="113">
        <v>0</v>
      </c>
      <c r="L169" s="128"/>
    </row>
    <row r="170" spans="1:12" s="125" customFormat="1" ht="15.75">
      <c r="A170" s="163"/>
      <c r="B170" s="163"/>
      <c r="C170" s="163"/>
      <c r="D170" s="163"/>
      <c r="E170" s="163"/>
      <c r="F170" s="217"/>
      <c r="G170" s="113"/>
      <c r="H170" s="113"/>
      <c r="I170" s="113"/>
      <c r="J170" s="113"/>
      <c r="K170" s="286"/>
      <c r="L170" s="86"/>
    </row>
    <row r="171" spans="1:12" s="125" customFormat="1" ht="15.75">
      <c r="A171" s="287"/>
      <c r="B171" s="287"/>
      <c r="C171" s="288"/>
      <c r="D171" s="208"/>
      <c r="E171" s="209"/>
      <c r="F171" s="273" t="s">
        <v>210</v>
      </c>
      <c r="G171" s="289">
        <f>G173+G180+G186+G192</f>
        <v>8516.7999999999993</v>
      </c>
      <c r="H171" s="211">
        <f>H173+H180+H186+H192</f>
        <v>10219.66</v>
      </c>
      <c r="I171" s="211">
        <f>I173+I180+I186+I192</f>
        <v>7565.2000000000007</v>
      </c>
      <c r="J171" s="211">
        <f>J173+J180+J186+J192</f>
        <v>7963.3700000000008</v>
      </c>
      <c r="K171" s="212">
        <f>K173+K180+K186+K192</f>
        <v>8494.26</v>
      </c>
      <c r="L171" s="86"/>
    </row>
    <row r="172" spans="1:12" s="125" customFormat="1" ht="30" customHeight="1">
      <c r="A172" s="97"/>
      <c r="B172" s="274"/>
      <c r="C172" s="279"/>
      <c r="D172" s="97"/>
      <c r="E172" s="268"/>
      <c r="F172" s="290"/>
      <c r="G172" s="291"/>
      <c r="H172" s="100"/>
      <c r="I172" s="292"/>
      <c r="J172" s="292"/>
      <c r="K172" s="293"/>
      <c r="L172" s="123"/>
    </row>
    <row r="173" spans="1:12" s="125" customFormat="1" ht="15.75">
      <c r="A173" s="294"/>
      <c r="B173" s="295"/>
      <c r="C173" s="296"/>
      <c r="D173" s="297" t="s">
        <v>211</v>
      </c>
      <c r="E173" s="546" t="s">
        <v>212</v>
      </c>
      <c r="F173" s="547"/>
      <c r="G173" s="298">
        <f>G174</f>
        <v>1751.81</v>
      </c>
      <c r="H173" s="299">
        <f t="shared" ref="H173:K175" si="53">H174</f>
        <v>2654.46</v>
      </c>
      <c r="I173" s="299">
        <f t="shared" si="53"/>
        <v>2654.46</v>
      </c>
      <c r="J173" s="299">
        <f t="shared" si="53"/>
        <v>2654.46</v>
      </c>
      <c r="K173" s="300">
        <f t="shared" si="53"/>
        <v>2654.46</v>
      </c>
      <c r="L173" s="123"/>
    </row>
    <row r="174" spans="1:12" s="129" customFormat="1" ht="32.25" customHeight="1">
      <c r="A174" s="97"/>
      <c r="B174" s="274"/>
      <c r="C174" s="279"/>
      <c r="D174" s="98"/>
      <c r="E174" s="97" t="s">
        <v>213</v>
      </c>
      <c r="F174" s="103" t="s">
        <v>214</v>
      </c>
      <c r="G174" s="224">
        <f>G175</f>
        <v>1751.81</v>
      </c>
      <c r="H174" s="100">
        <f t="shared" si="53"/>
        <v>2654.46</v>
      </c>
      <c r="I174" s="100">
        <f t="shared" si="53"/>
        <v>2654.46</v>
      </c>
      <c r="J174" s="100">
        <f t="shared" si="53"/>
        <v>2654.46</v>
      </c>
      <c r="K174" s="101">
        <f t="shared" si="53"/>
        <v>2654.46</v>
      </c>
      <c r="L174" s="123"/>
    </row>
    <row r="175" spans="1:12" s="87" customFormat="1" ht="15.75">
      <c r="A175" s="97"/>
      <c r="B175" s="274"/>
      <c r="C175" s="279"/>
      <c r="D175" s="98"/>
      <c r="E175" s="98"/>
      <c r="F175" s="105" t="s">
        <v>162</v>
      </c>
      <c r="G175" s="222">
        <f>G176</f>
        <v>1751.81</v>
      </c>
      <c r="H175" s="100">
        <f t="shared" si="53"/>
        <v>2654.46</v>
      </c>
      <c r="I175" s="100">
        <f t="shared" si="53"/>
        <v>2654.46</v>
      </c>
      <c r="J175" s="100">
        <f t="shared" si="53"/>
        <v>2654.46</v>
      </c>
      <c r="K175" s="101">
        <f t="shared" si="53"/>
        <v>2654.46</v>
      </c>
      <c r="L175" s="130"/>
    </row>
    <row r="176" spans="1:12" s="87" customFormat="1" ht="15.75">
      <c r="A176" s="104" t="s">
        <v>128</v>
      </c>
      <c r="B176" s="279"/>
      <c r="C176" s="279"/>
      <c r="D176" s="279"/>
      <c r="E176" s="279"/>
      <c r="F176" s="118" t="s">
        <v>15</v>
      </c>
      <c r="G176" s="113">
        <f>G177+G178</f>
        <v>1751.81</v>
      </c>
      <c r="H176" s="280">
        <v>2654.46</v>
      </c>
      <c r="I176" s="280">
        <v>2654.46</v>
      </c>
      <c r="J176" s="280">
        <v>2654.46</v>
      </c>
      <c r="K176" s="281">
        <v>2654.46</v>
      </c>
      <c r="L176" s="128"/>
    </row>
    <row r="177" spans="1:12" s="87" customFormat="1" ht="15.75">
      <c r="A177" s="104"/>
      <c r="B177" s="98" t="s">
        <v>130</v>
      </c>
      <c r="C177" s="98"/>
      <c r="D177" s="279"/>
      <c r="E177" s="279"/>
      <c r="F177" s="118" t="s">
        <v>68</v>
      </c>
      <c r="G177" s="113">
        <v>398.04</v>
      </c>
      <c r="H177" s="280">
        <v>663.61</v>
      </c>
      <c r="I177" s="280">
        <v>663.61</v>
      </c>
      <c r="J177" s="280">
        <v>663.61</v>
      </c>
      <c r="K177" s="281">
        <v>663.61</v>
      </c>
      <c r="L177" s="86"/>
    </row>
    <row r="178" spans="1:12" s="131" customFormat="1" ht="31.5">
      <c r="A178" s="104"/>
      <c r="B178" s="104" t="s">
        <v>131</v>
      </c>
      <c r="C178" s="104"/>
      <c r="D178" s="279"/>
      <c r="E178" s="279"/>
      <c r="F178" s="118" t="s">
        <v>207</v>
      </c>
      <c r="G178" s="113">
        <v>1353.77</v>
      </c>
      <c r="H178" s="280">
        <v>1990.84</v>
      </c>
      <c r="I178" s="280">
        <v>1990.84</v>
      </c>
      <c r="J178" s="280">
        <v>1990.84</v>
      </c>
      <c r="K178" s="281">
        <v>1990.84</v>
      </c>
      <c r="L178" s="86"/>
    </row>
    <row r="179" spans="1:12" s="89" customFormat="1" ht="15.75">
      <c r="A179" s="99"/>
      <c r="B179" s="99"/>
      <c r="C179" s="104"/>
      <c r="D179" s="279"/>
      <c r="E179" s="301"/>
      <c r="F179" s="112"/>
      <c r="G179" s="113"/>
      <c r="H179" s="280"/>
      <c r="I179" s="302"/>
      <c r="J179" s="302"/>
      <c r="K179" s="303"/>
      <c r="L179" s="88"/>
    </row>
    <row r="180" spans="1:12" s="132" customFormat="1" ht="14.25" customHeight="1">
      <c r="A180" s="304"/>
      <c r="B180" s="305"/>
      <c r="C180" s="306"/>
      <c r="D180" s="297" t="s">
        <v>215</v>
      </c>
      <c r="E180" s="548" t="s">
        <v>216</v>
      </c>
      <c r="F180" s="549"/>
      <c r="G180" s="298">
        <f t="shared" ref="G180:G183" si="54">G181</f>
        <v>4336.16</v>
      </c>
      <c r="H180" s="299">
        <f>SUM(H183)</f>
        <v>4645.3</v>
      </c>
      <c r="I180" s="299">
        <f t="shared" ref="I180:K180" si="55">SUM(I183)</f>
        <v>1990.84</v>
      </c>
      <c r="J180" s="299">
        <f t="shared" si="55"/>
        <v>1990.84</v>
      </c>
      <c r="K180" s="300">
        <f t="shared" si="55"/>
        <v>1990.84</v>
      </c>
      <c r="L180" s="88"/>
    </row>
    <row r="181" spans="1:12" s="125" customFormat="1" ht="15.75">
      <c r="A181" s="162"/>
      <c r="B181" s="99"/>
      <c r="C181" s="104"/>
      <c r="D181" s="249"/>
      <c r="E181" s="97" t="s">
        <v>213</v>
      </c>
      <c r="F181" s="103" t="s">
        <v>214</v>
      </c>
      <c r="G181" s="224">
        <f t="shared" si="54"/>
        <v>4336.16</v>
      </c>
      <c r="H181" s="100">
        <f>H182</f>
        <v>4645.3</v>
      </c>
      <c r="I181" s="100">
        <f t="shared" ref="I181:K182" si="56">I182</f>
        <v>1990.84</v>
      </c>
      <c r="J181" s="100">
        <f t="shared" si="56"/>
        <v>1990.84</v>
      </c>
      <c r="K181" s="101">
        <f t="shared" si="56"/>
        <v>1990.84</v>
      </c>
      <c r="L181" s="86"/>
    </row>
    <row r="182" spans="1:12" s="125" customFormat="1" ht="15.75">
      <c r="A182" s="162"/>
      <c r="B182" s="99"/>
      <c r="C182" s="104"/>
      <c r="D182" s="97"/>
      <c r="E182" s="98"/>
      <c r="F182" s="106" t="s">
        <v>162</v>
      </c>
      <c r="G182" s="222">
        <f t="shared" si="54"/>
        <v>4336.16</v>
      </c>
      <c r="H182" s="100">
        <f>H183</f>
        <v>4645.3</v>
      </c>
      <c r="I182" s="100">
        <f t="shared" si="56"/>
        <v>1990.84</v>
      </c>
      <c r="J182" s="100">
        <f t="shared" si="56"/>
        <v>1990.84</v>
      </c>
      <c r="K182" s="101">
        <f t="shared" si="56"/>
        <v>1990.84</v>
      </c>
      <c r="L182" s="128"/>
    </row>
    <row r="183" spans="1:12" s="87" customFormat="1" ht="15.75">
      <c r="A183" s="104" t="s">
        <v>128</v>
      </c>
      <c r="B183" s="104"/>
      <c r="C183" s="104"/>
      <c r="D183" s="104"/>
      <c r="E183" s="104"/>
      <c r="F183" s="112" t="s">
        <v>15</v>
      </c>
      <c r="G183" s="113">
        <f t="shared" si="54"/>
        <v>4336.16</v>
      </c>
      <c r="H183" s="108">
        <f>SUM(H184)</f>
        <v>4645.3</v>
      </c>
      <c r="I183" s="108">
        <f t="shared" ref="I183:K183" si="57">SUM(I184)</f>
        <v>1990.84</v>
      </c>
      <c r="J183" s="108">
        <f t="shared" si="57"/>
        <v>1990.84</v>
      </c>
      <c r="K183" s="109">
        <f t="shared" si="57"/>
        <v>1990.84</v>
      </c>
      <c r="L183" s="86"/>
    </row>
    <row r="184" spans="1:12" s="132" customFormat="1" ht="15.75">
      <c r="A184" s="104"/>
      <c r="B184" s="104" t="s">
        <v>130</v>
      </c>
      <c r="C184" s="104"/>
      <c r="D184" s="104"/>
      <c r="E184" s="104"/>
      <c r="F184" s="118" t="s">
        <v>68</v>
      </c>
      <c r="G184" s="113">
        <v>4336.16</v>
      </c>
      <c r="H184" s="108">
        <v>4645.3</v>
      </c>
      <c r="I184" s="108">
        <v>1990.84</v>
      </c>
      <c r="J184" s="108">
        <v>1990.84</v>
      </c>
      <c r="K184" s="109">
        <v>1990.84</v>
      </c>
      <c r="L184" s="86"/>
    </row>
    <row r="185" spans="1:12" s="87" customFormat="1" ht="15.75">
      <c r="A185" s="97"/>
      <c r="B185" s="162"/>
      <c r="C185" s="163"/>
      <c r="D185" s="162"/>
      <c r="E185" s="216"/>
      <c r="F185" s="217"/>
      <c r="G185" s="218"/>
      <c r="H185" s="168"/>
      <c r="I185" s="219"/>
      <c r="J185" s="219"/>
      <c r="K185" s="101"/>
      <c r="L185" s="123"/>
    </row>
    <row r="186" spans="1:12" s="87" customFormat="1" ht="15.75">
      <c r="A186" s="307"/>
      <c r="B186" s="308"/>
      <c r="C186" s="309"/>
      <c r="D186" s="297" t="s">
        <v>217</v>
      </c>
      <c r="E186" s="548" t="s">
        <v>218</v>
      </c>
      <c r="F186" s="549"/>
      <c r="G186" s="298">
        <f>G187</f>
        <v>1114.8699999999999</v>
      </c>
      <c r="H186" s="299">
        <f>SUM(H189)</f>
        <v>1592.67</v>
      </c>
      <c r="I186" s="299">
        <f t="shared" ref="I186:K186" si="58">SUM(I189)</f>
        <v>1592.67</v>
      </c>
      <c r="J186" s="299">
        <f t="shared" si="58"/>
        <v>1725.4</v>
      </c>
      <c r="K186" s="300">
        <f t="shared" si="58"/>
        <v>1858.12</v>
      </c>
      <c r="L186" s="123"/>
    </row>
    <row r="187" spans="1:12" s="125" customFormat="1" ht="15.75" customHeight="1">
      <c r="A187" s="97"/>
      <c r="B187" s="99"/>
      <c r="C187" s="104"/>
      <c r="D187" s="98"/>
      <c r="E187" s="97" t="s">
        <v>219</v>
      </c>
      <c r="F187" s="103" t="s">
        <v>220</v>
      </c>
      <c r="G187" s="224">
        <f>G188</f>
        <v>1114.8699999999999</v>
      </c>
      <c r="H187" s="100">
        <f>H188</f>
        <v>1592.67</v>
      </c>
      <c r="I187" s="100">
        <f t="shared" ref="I187:K188" si="59">I188</f>
        <v>1592.67</v>
      </c>
      <c r="J187" s="100">
        <f t="shared" si="59"/>
        <v>1725.4</v>
      </c>
      <c r="K187" s="101">
        <f t="shared" si="59"/>
        <v>1858.12</v>
      </c>
      <c r="L187" s="133"/>
    </row>
    <row r="188" spans="1:12" s="125" customFormat="1" ht="15.75">
      <c r="A188" s="97"/>
      <c r="B188" s="99"/>
      <c r="C188" s="104"/>
      <c r="D188" s="98"/>
      <c r="E188" s="98"/>
      <c r="F188" s="106" t="s">
        <v>162</v>
      </c>
      <c r="G188" s="222">
        <f>G189</f>
        <v>1114.8699999999999</v>
      </c>
      <c r="H188" s="100">
        <f>H189</f>
        <v>1592.67</v>
      </c>
      <c r="I188" s="100">
        <f t="shared" si="59"/>
        <v>1592.67</v>
      </c>
      <c r="J188" s="100">
        <f t="shared" si="59"/>
        <v>1725.4</v>
      </c>
      <c r="K188" s="101">
        <f t="shared" si="59"/>
        <v>1858.12</v>
      </c>
      <c r="L188" s="128"/>
    </row>
    <row r="189" spans="1:12" s="87" customFormat="1" ht="15.75">
      <c r="A189" s="98" t="s">
        <v>128</v>
      </c>
      <c r="B189" s="104"/>
      <c r="C189" s="104"/>
      <c r="D189" s="104"/>
      <c r="E189" s="104"/>
      <c r="F189" s="118" t="s">
        <v>15</v>
      </c>
      <c r="G189" s="113">
        <f>G190</f>
        <v>1114.8699999999999</v>
      </c>
      <c r="H189" s="280">
        <f>SUM(H190)</f>
        <v>1592.67</v>
      </c>
      <c r="I189" s="280">
        <f t="shared" ref="I189:K189" si="60">SUM(I190)</f>
        <v>1592.67</v>
      </c>
      <c r="J189" s="280">
        <f t="shared" si="60"/>
        <v>1725.4</v>
      </c>
      <c r="K189" s="281">
        <f t="shared" si="60"/>
        <v>1858.12</v>
      </c>
      <c r="L189" s="86"/>
    </row>
    <row r="190" spans="1:12" s="89" customFormat="1" ht="36.75" customHeight="1">
      <c r="A190" s="98"/>
      <c r="B190" s="104" t="s">
        <v>131</v>
      </c>
      <c r="C190" s="104"/>
      <c r="D190" s="104"/>
      <c r="E190" s="104"/>
      <c r="F190" s="118" t="s">
        <v>207</v>
      </c>
      <c r="G190" s="113">
        <v>1114.8699999999999</v>
      </c>
      <c r="H190" s="280">
        <v>1592.67</v>
      </c>
      <c r="I190" s="302">
        <v>1592.67</v>
      </c>
      <c r="J190" s="302">
        <v>1725.4</v>
      </c>
      <c r="K190" s="310">
        <v>1858.12</v>
      </c>
      <c r="L190" s="86"/>
    </row>
    <row r="191" spans="1:12" s="89" customFormat="1" ht="15.75">
      <c r="A191" s="99"/>
      <c r="B191" s="97"/>
      <c r="C191" s="98"/>
      <c r="D191" s="99"/>
      <c r="E191" s="111"/>
      <c r="F191" s="112"/>
      <c r="G191" s="113"/>
      <c r="H191" s="280"/>
      <c r="I191" s="302"/>
      <c r="J191" s="302"/>
      <c r="K191" s="311"/>
      <c r="L191" s="123"/>
    </row>
    <row r="192" spans="1:12" s="89" customFormat="1" ht="15.75">
      <c r="A192" s="308"/>
      <c r="B192" s="307"/>
      <c r="C192" s="312"/>
      <c r="D192" s="297" t="s">
        <v>221</v>
      </c>
      <c r="E192" s="546" t="s">
        <v>222</v>
      </c>
      <c r="F192" s="547"/>
      <c r="G192" s="298">
        <f>G193</f>
        <v>1313.96</v>
      </c>
      <c r="H192" s="299">
        <f>SUM(H195)</f>
        <v>1327.23</v>
      </c>
      <c r="I192" s="299">
        <f t="shared" ref="I192:K192" si="61">SUM(I195)</f>
        <v>1327.23</v>
      </c>
      <c r="J192" s="299">
        <f t="shared" si="61"/>
        <v>1592.67</v>
      </c>
      <c r="K192" s="300">
        <f t="shared" si="61"/>
        <v>1990.84</v>
      </c>
      <c r="L192" s="123"/>
    </row>
    <row r="193" spans="1:12" s="89" customFormat="1" ht="15.75" customHeight="1">
      <c r="A193" s="313"/>
      <c r="B193" s="97"/>
      <c r="C193" s="98"/>
      <c r="D193" s="98"/>
      <c r="E193" s="97" t="s">
        <v>223</v>
      </c>
      <c r="F193" s="105" t="s">
        <v>224</v>
      </c>
      <c r="G193" s="222">
        <f>G194</f>
        <v>1313.96</v>
      </c>
      <c r="H193" s="100">
        <f>H194</f>
        <v>1327.23</v>
      </c>
      <c r="I193" s="100">
        <f t="shared" ref="I193:K194" si="62">I194</f>
        <v>1327.23</v>
      </c>
      <c r="J193" s="100">
        <f t="shared" si="62"/>
        <v>1592.67</v>
      </c>
      <c r="K193" s="101">
        <f t="shared" si="62"/>
        <v>1990.84</v>
      </c>
      <c r="L193" s="134"/>
    </row>
    <row r="194" spans="1:12" s="89" customFormat="1" ht="15.75">
      <c r="A194" s="314"/>
      <c r="B194" s="97"/>
      <c r="C194" s="98"/>
      <c r="D194" s="98"/>
      <c r="E194" s="98"/>
      <c r="F194" s="105" t="s">
        <v>162</v>
      </c>
      <c r="G194" s="222">
        <f>G195</f>
        <v>1313.96</v>
      </c>
      <c r="H194" s="100">
        <f>H195</f>
        <v>1327.23</v>
      </c>
      <c r="I194" s="100">
        <f t="shared" si="62"/>
        <v>1327.23</v>
      </c>
      <c r="J194" s="100">
        <f t="shared" si="62"/>
        <v>1592.67</v>
      </c>
      <c r="K194" s="101">
        <f t="shared" si="62"/>
        <v>1990.84</v>
      </c>
      <c r="L194" s="85"/>
    </row>
    <row r="195" spans="1:12" s="89" customFormat="1" ht="15.75">
      <c r="A195" s="104" t="s">
        <v>128</v>
      </c>
      <c r="B195" s="98"/>
      <c r="C195" s="98"/>
      <c r="D195" s="104"/>
      <c r="E195" s="104"/>
      <c r="F195" s="118" t="s">
        <v>15</v>
      </c>
      <c r="G195" s="113">
        <f>G196</f>
        <v>1313.96</v>
      </c>
      <c r="H195" s="280">
        <f>SUM(H196)</f>
        <v>1327.23</v>
      </c>
      <c r="I195" s="280">
        <f t="shared" ref="I195:K195" si="63">SUM(I196)</f>
        <v>1327.23</v>
      </c>
      <c r="J195" s="280">
        <f t="shared" si="63"/>
        <v>1592.67</v>
      </c>
      <c r="K195" s="281">
        <f t="shared" si="63"/>
        <v>1990.84</v>
      </c>
      <c r="L195" s="85"/>
    </row>
    <row r="196" spans="1:12" s="125" customFormat="1" ht="31.5">
      <c r="A196" s="104"/>
      <c r="B196" s="104" t="s">
        <v>131</v>
      </c>
      <c r="C196" s="104"/>
      <c r="D196" s="104"/>
      <c r="E196" s="104"/>
      <c r="F196" s="118" t="s">
        <v>207</v>
      </c>
      <c r="G196" s="113">
        <v>1313.96</v>
      </c>
      <c r="H196" s="280">
        <v>1327.23</v>
      </c>
      <c r="I196" s="302">
        <v>1327.23</v>
      </c>
      <c r="J196" s="302">
        <v>1592.67</v>
      </c>
      <c r="K196" s="310">
        <v>1990.84</v>
      </c>
      <c r="L196" s="86"/>
    </row>
    <row r="197" spans="1:12" s="125" customFormat="1" ht="15.75">
      <c r="A197" s="99"/>
      <c r="B197" s="99"/>
      <c r="C197" s="104"/>
      <c r="D197" s="99"/>
      <c r="E197" s="104"/>
      <c r="F197" s="112"/>
      <c r="G197" s="113"/>
      <c r="H197" s="280"/>
      <c r="I197" s="302"/>
      <c r="J197" s="302"/>
      <c r="K197" s="310"/>
      <c r="L197" s="86"/>
    </row>
    <row r="198" spans="1:12" s="125" customFormat="1" ht="15.75">
      <c r="A198" s="263"/>
      <c r="B198" s="263"/>
      <c r="C198" s="264"/>
      <c r="D198" s="315"/>
      <c r="E198" s="315"/>
      <c r="F198" s="316" t="s">
        <v>225</v>
      </c>
      <c r="G198" s="317">
        <f>G199</f>
        <v>65241.270000000004</v>
      </c>
      <c r="H198" s="318">
        <f>SUM(H199)</f>
        <v>34043.4</v>
      </c>
      <c r="I198" s="318">
        <f t="shared" ref="I198:K198" si="64">SUM(I199)</f>
        <v>39949.57</v>
      </c>
      <c r="J198" s="318">
        <f t="shared" si="64"/>
        <v>42073.119999999995</v>
      </c>
      <c r="K198" s="319">
        <f t="shared" si="64"/>
        <v>43798.52</v>
      </c>
      <c r="L198" s="86"/>
    </row>
    <row r="199" spans="1:12" s="87" customFormat="1" ht="15.75">
      <c r="A199" s="238"/>
      <c r="B199" s="238"/>
      <c r="C199" s="239"/>
      <c r="D199" s="209"/>
      <c r="E199" s="209"/>
      <c r="F199" s="273" t="s">
        <v>226</v>
      </c>
      <c r="G199" s="289">
        <f>G201+G209+G216+G230</f>
        <v>65241.270000000004</v>
      </c>
      <c r="H199" s="211">
        <v>34043.4</v>
      </c>
      <c r="I199" s="211">
        <v>39949.57</v>
      </c>
      <c r="J199" s="211">
        <f>J201+J216+J230+J209+J223</f>
        <v>42073.119999999995</v>
      </c>
      <c r="K199" s="211">
        <f>K201+K216+K230+K209+K223</f>
        <v>43798.52</v>
      </c>
      <c r="L199" s="86"/>
    </row>
    <row r="200" spans="1:12" s="87" customFormat="1" ht="15.75">
      <c r="A200" s="99"/>
      <c r="B200" s="99"/>
      <c r="C200" s="104"/>
      <c r="D200" s="98"/>
      <c r="E200" s="268"/>
      <c r="F200" s="250"/>
      <c r="G200" s="214"/>
      <c r="H200" s="100"/>
      <c r="I200" s="100"/>
      <c r="J200" s="100"/>
      <c r="K200" s="101"/>
      <c r="L200" s="86"/>
    </row>
    <row r="201" spans="1:12" s="87" customFormat="1" ht="15.75">
      <c r="A201" s="99"/>
      <c r="B201" s="99"/>
      <c r="C201" s="104"/>
      <c r="D201" s="249" t="s">
        <v>227</v>
      </c>
      <c r="E201" s="540" t="s">
        <v>228</v>
      </c>
      <c r="F201" s="541"/>
      <c r="G201" s="320">
        <f>G202</f>
        <v>14841.24</v>
      </c>
      <c r="H201" s="100">
        <f>H202</f>
        <v>16324.91</v>
      </c>
      <c r="I201" s="100">
        <f t="shared" ref="I201:K202" si="65">I202</f>
        <v>18713.919999999998</v>
      </c>
      <c r="J201" s="100">
        <f t="shared" si="65"/>
        <v>20837.48</v>
      </c>
      <c r="K201" s="101">
        <f t="shared" si="65"/>
        <v>22562.880000000001</v>
      </c>
      <c r="L201" s="88"/>
    </row>
    <row r="202" spans="1:12" ht="40.5" customHeight="1">
      <c r="A202" s="99"/>
      <c r="B202" s="99"/>
      <c r="C202" s="104"/>
      <c r="D202" s="98"/>
      <c r="E202" s="97" t="s">
        <v>229</v>
      </c>
      <c r="F202" s="106" t="s">
        <v>230</v>
      </c>
      <c r="G202" s="222">
        <f>G203+G204</f>
        <v>14841.24</v>
      </c>
      <c r="H202" s="100">
        <f>H203+H204</f>
        <v>16324.91</v>
      </c>
      <c r="I202" s="100">
        <f t="shared" si="65"/>
        <v>18713.919999999998</v>
      </c>
      <c r="J202" s="100">
        <f t="shared" si="65"/>
        <v>20837.48</v>
      </c>
      <c r="K202" s="101">
        <f t="shared" si="65"/>
        <v>22562.880000000001</v>
      </c>
      <c r="L202" s="88"/>
    </row>
    <row r="203" spans="1:12" s="87" customFormat="1" ht="15.75">
      <c r="A203" s="99"/>
      <c r="B203" s="99"/>
      <c r="C203" s="104"/>
      <c r="D203" s="98"/>
      <c r="E203" s="98"/>
      <c r="F203" s="105" t="s">
        <v>162</v>
      </c>
      <c r="G203" s="222">
        <v>13029.57</v>
      </c>
      <c r="H203" s="100">
        <v>14466.79</v>
      </c>
      <c r="I203" s="100">
        <f>I205</f>
        <v>18713.919999999998</v>
      </c>
      <c r="J203" s="100">
        <f>J205</f>
        <v>20837.48</v>
      </c>
      <c r="K203" s="101">
        <f>K205</f>
        <v>22562.880000000001</v>
      </c>
      <c r="L203" s="88"/>
    </row>
    <row r="204" spans="1:12" ht="15.75">
      <c r="A204" s="99"/>
      <c r="B204" s="99"/>
      <c r="C204" s="104"/>
      <c r="D204" s="98"/>
      <c r="E204" s="98"/>
      <c r="F204" s="105" t="s">
        <v>163</v>
      </c>
      <c r="G204" s="222">
        <v>1811.67</v>
      </c>
      <c r="H204" s="100">
        <v>1858.12</v>
      </c>
      <c r="I204" s="100">
        <v>0</v>
      </c>
      <c r="J204" s="100">
        <v>0</v>
      </c>
      <c r="K204" s="101">
        <v>0</v>
      </c>
      <c r="L204" s="92"/>
    </row>
    <row r="205" spans="1:12" ht="15.75" customHeight="1">
      <c r="A205" s="104" t="s">
        <v>128</v>
      </c>
      <c r="B205" s="104"/>
      <c r="C205" s="104"/>
      <c r="D205" s="104"/>
      <c r="E205" s="104"/>
      <c r="F205" s="118" t="s">
        <v>15</v>
      </c>
      <c r="G205" s="113">
        <f>G206+G207</f>
        <v>14841.24</v>
      </c>
      <c r="H205" s="108">
        <f>H206+H207</f>
        <v>16324.91</v>
      </c>
      <c r="I205" s="108">
        <v>18713.919999999998</v>
      </c>
      <c r="J205" s="108">
        <f>J206+J207</f>
        <v>20837.48</v>
      </c>
      <c r="K205" s="109">
        <f>K206+K207</f>
        <v>22562.880000000001</v>
      </c>
      <c r="L205" s="86"/>
    </row>
    <row r="206" spans="1:12" ht="31.5">
      <c r="A206" s="104"/>
      <c r="B206" s="104" t="s">
        <v>131</v>
      </c>
      <c r="C206" s="104"/>
      <c r="D206" s="104"/>
      <c r="E206" s="104"/>
      <c r="F206" s="118" t="s">
        <v>207</v>
      </c>
      <c r="G206" s="113">
        <v>11292.67</v>
      </c>
      <c r="H206" s="108">
        <v>13006.84</v>
      </c>
      <c r="I206" s="108">
        <v>14732.23</v>
      </c>
      <c r="J206" s="108">
        <v>16192.18</v>
      </c>
      <c r="K206" s="109">
        <v>17253.97</v>
      </c>
      <c r="L206" s="86"/>
    </row>
    <row r="207" spans="1:12" ht="15.75">
      <c r="A207" s="104"/>
      <c r="B207" s="104" t="s">
        <v>138</v>
      </c>
      <c r="C207" s="104"/>
      <c r="D207" s="104"/>
      <c r="E207" s="104"/>
      <c r="F207" s="118" t="s">
        <v>70</v>
      </c>
      <c r="G207" s="108">
        <v>3548.57</v>
      </c>
      <c r="H207" s="108">
        <v>3318.07</v>
      </c>
      <c r="I207" s="108">
        <v>3981.68</v>
      </c>
      <c r="J207" s="108">
        <v>4645.3</v>
      </c>
      <c r="K207" s="109">
        <v>5308.91</v>
      </c>
      <c r="L207" s="86"/>
    </row>
    <row r="208" spans="1:12" ht="15.75">
      <c r="A208" s="99"/>
      <c r="B208" s="99"/>
      <c r="C208" s="104"/>
      <c r="D208" s="99"/>
      <c r="E208" s="111"/>
      <c r="F208" s="257"/>
      <c r="G208" s="321"/>
      <c r="H208" s="108"/>
      <c r="I208" s="108"/>
      <c r="J208" s="108"/>
      <c r="K208" s="109"/>
      <c r="L208" s="86"/>
    </row>
    <row r="209" spans="1:12" ht="15.75">
      <c r="A209" s="99"/>
      <c r="B209" s="99"/>
      <c r="C209" s="104"/>
      <c r="D209" s="97" t="s">
        <v>231</v>
      </c>
      <c r="E209" s="533" t="s">
        <v>232</v>
      </c>
      <c r="F209" s="534"/>
      <c r="G209" s="100">
        <f>G213</f>
        <v>7885.73</v>
      </c>
      <c r="H209" s="100">
        <f>H213</f>
        <v>0</v>
      </c>
      <c r="I209" s="100">
        <f t="shared" ref="I209:K209" si="66">I213</f>
        <v>0</v>
      </c>
      <c r="J209" s="100">
        <f t="shared" si="66"/>
        <v>0</v>
      </c>
      <c r="K209" s="101">
        <f t="shared" si="66"/>
        <v>0</v>
      </c>
      <c r="L209" s="88"/>
    </row>
    <row r="210" spans="1:12" ht="15.75">
      <c r="A210" s="99"/>
      <c r="B210" s="99"/>
      <c r="C210" s="104"/>
      <c r="D210" s="98"/>
      <c r="E210" s="97" t="s">
        <v>233</v>
      </c>
      <c r="F210" s="103" t="s">
        <v>234</v>
      </c>
      <c r="G210" s="100">
        <f>G211+G212</f>
        <v>7885.73</v>
      </c>
      <c r="H210" s="100">
        <f>H212</f>
        <v>0</v>
      </c>
      <c r="I210" s="100">
        <f>I212</f>
        <v>0</v>
      </c>
      <c r="J210" s="100">
        <f>J212</f>
        <v>0</v>
      </c>
      <c r="K210" s="101">
        <f>K212</f>
        <v>0</v>
      </c>
      <c r="L210" s="88"/>
    </row>
    <row r="211" spans="1:12" s="87" customFormat="1" ht="15.75">
      <c r="A211" s="99"/>
      <c r="B211" s="99"/>
      <c r="C211" s="104"/>
      <c r="D211" s="98"/>
      <c r="E211" s="97"/>
      <c r="F211" s="105" t="s">
        <v>162</v>
      </c>
      <c r="G211" s="100">
        <v>477.62</v>
      </c>
      <c r="H211" s="100">
        <v>0</v>
      </c>
      <c r="I211" s="100">
        <v>0</v>
      </c>
      <c r="J211" s="100">
        <v>0</v>
      </c>
      <c r="K211" s="101">
        <v>0</v>
      </c>
      <c r="L211" s="86"/>
    </row>
    <row r="212" spans="1:12" s="87" customFormat="1" ht="15.75" customHeight="1">
      <c r="A212" s="99"/>
      <c r="B212" s="99"/>
      <c r="C212" s="104"/>
      <c r="D212" s="98"/>
      <c r="E212" s="98"/>
      <c r="F212" s="106" t="s">
        <v>163</v>
      </c>
      <c r="G212" s="100">
        <v>7408.11</v>
      </c>
      <c r="H212" s="100">
        <f>H213</f>
        <v>0</v>
      </c>
      <c r="I212" s="100">
        <f t="shared" ref="I212:K212" si="67">I213</f>
        <v>0</v>
      </c>
      <c r="J212" s="100">
        <f t="shared" si="67"/>
        <v>0</v>
      </c>
      <c r="K212" s="101">
        <f t="shared" si="67"/>
        <v>0</v>
      </c>
      <c r="L212" s="86"/>
    </row>
    <row r="213" spans="1:12" s="87" customFormat="1" ht="15.75">
      <c r="A213" s="104" t="s">
        <v>128</v>
      </c>
      <c r="B213" s="104"/>
      <c r="C213" s="104"/>
      <c r="D213" s="104"/>
      <c r="E213" s="104"/>
      <c r="F213" s="112" t="s">
        <v>15</v>
      </c>
      <c r="G213" s="108">
        <f>SUM(G214)</f>
        <v>7885.73</v>
      </c>
      <c r="H213" s="108">
        <f>SUM(H214)</f>
        <v>0</v>
      </c>
      <c r="I213" s="108">
        <f t="shared" ref="I213:K213" si="68">SUM(I214)</f>
        <v>0</v>
      </c>
      <c r="J213" s="108">
        <f t="shared" si="68"/>
        <v>0</v>
      </c>
      <c r="K213" s="109">
        <f t="shared" si="68"/>
        <v>0</v>
      </c>
      <c r="L213" s="86"/>
    </row>
    <row r="214" spans="1:12" s="87" customFormat="1" ht="15.75">
      <c r="A214" s="104"/>
      <c r="B214" s="104" t="s">
        <v>186</v>
      </c>
      <c r="C214" s="104"/>
      <c r="D214" s="104"/>
      <c r="E214" s="104"/>
      <c r="F214" s="112" t="s">
        <v>65</v>
      </c>
      <c r="G214" s="108">
        <v>7885.73</v>
      </c>
      <c r="H214" s="108">
        <v>0</v>
      </c>
      <c r="I214" s="108">
        <v>0</v>
      </c>
      <c r="J214" s="108">
        <v>0</v>
      </c>
      <c r="K214" s="108">
        <v>0</v>
      </c>
      <c r="L214" s="86"/>
    </row>
    <row r="215" spans="1:12" s="87" customFormat="1" ht="15.75">
      <c r="A215" s="99"/>
      <c r="B215" s="99"/>
      <c r="C215" s="104"/>
      <c r="D215" s="99"/>
      <c r="E215" s="104"/>
      <c r="F215" s="112"/>
      <c r="G215" s="113"/>
      <c r="H215" s="108"/>
      <c r="I215" s="119"/>
      <c r="J215" s="119"/>
      <c r="K215" s="101"/>
      <c r="L215" s="86"/>
    </row>
    <row r="216" spans="1:12" s="87" customFormat="1" ht="16.5" customHeight="1">
      <c r="A216" s="99"/>
      <c r="B216" s="99"/>
      <c r="C216" s="104"/>
      <c r="D216" s="97" t="s">
        <v>231</v>
      </c>
      <c r="E216" s="533" t="s">
        <v>235</v>
      </c>
      <c r="F216" s="534"/>
      <c r="G216" s="100">
        <f>G220</f>
        <v>3942.86</v>
      </c>
      <c r="H216" s="100">
        <f>H220</f>
        <v>14599.51</v>
      </c>
      <c r="I216" s="100">
        <f t="shared" ref="I216:K216" si="69">I220</f>
        <v>0</v>
      </c>
      <c r="J216" s="100">
        <f t="shared" si="69"/>
        <v>0</v>
      </c>
      <c r="K216" s="101">
        <f t="shared" si="69"/>
        <v>0</v>
      </c>
      <c r="L216" s="88"/>
    </row>
    <row r="217" spans="1:12" s="87" customFormat="1" ht="15.75">
      <c r="A217" s="99"/>
      <c r="B217" s="99"/>
      <c r="C217" s="104"/>
      <c r="D217" s="98"/>
      <c r="E217" s="97" t="s">
        <v>233</v>
      </c>
      <c r="F217" s="103" t="s">
        <v>234</v>
      </c>
      <c r="G217" s="100">
        <f>G221</f>
        <v>3942.86</v>
      </c>
      <c r="H217" s="100">
        <f>H219</f>
        <v>14599.51</v>
      </c>
      <c r="I217" s="100">
        <f>I219</f>
        <v>0</v>
      </c>
      <c r="J217" s="100">
        <f>J219</f>
        <v>0</v>
      </c>
      <c r="K217" s="101">
        <f>K219</f>
        <v>0</v>
      </c>
      <c r="L217" s="88"/>
    </row>
    <row r="218" spans="1:12" s="87" customFormat="1" ht="15.75">
      <c r="A218" s="99"/>
      <c r="B218" s="99"/>
      <c r="C218" s="104"/>
      <c r="D218" s="98"/>
      <c r="E218" s="97"/>
      <c r="F218" s="105" t="s">
        <v>162</v>
      </c>
      <c r="G218" s="100">
        <v>1314.29</v>
      </c>
      <c r="H218" s="100">
        <v>0</v>
      </c>
      <c r="I218" s="100">
        <v>0</v>
      </c>
      <c r="J218" s="100">
        <v>0</v>
      </c>
      <c r="K218" s="100">
        <v>0</v>
      </c>
      <c r="L218" s="133"/>
    </row>
    <row r="219" spans="1:12" s="87" customFormat="1" ht="15.75">
      <c r="A219" s="99"/>
      <c r="B219" s="99"/>
      <c r="C219" s="104"/>
      <c r="D219" s="98"/>
      <c r="E219" s="98"/>
      <c r="F219" s="106" t="s">
        <v>163</v>
      </c>
      <c r="G219" s="100">
        <v>2628.58</v>
      </c>
      <c r="H219" s="100">
        <f>H220</f>
        <v>14599.51</v>
      </c>
      <c r="I219" s="100">
        <f t="shared" ref="I219:K219" si="70">I220</f>
        <v>0</v>
      </c>
      <c r="J219" s="100">
        <f t="shared" si="70"/>
        <v>0</v>
      </c>
      <c r="K219" s="101">
        <f t="shared" si="70"/>
        <v>0</v>
      </c>
      <c r="L219" s="86"/>
    </row>
    <row r="220" spans="1:12" s="87" customFormat="1" ht="15.75" customHeight="1">
      <c r="A220" s="104" t="s">
        <v>128</v>
      </c>
      <c r="B220" s="104"/>
      <c r="C220" s="104"/>
      <c r="D220" s="104"/>
      <c r="E220" s="104"/>
      <c r="F220" s="112" t="s">
        <v>15</v>
      </c>
      <c r="G220" s="108">
        <f>SUM(G221)</f>
        <v>3942.86</v>
      </c>
      <c r="H220" s="108">
        <f>SUM(H221)</f>
        <v>14599.51</v>
      </c>
      <c r="I220" s="108">
        <f t="shared" ref="I220:K220" si="71">SUM(I221)</f>
        <v>0</v>
      </c>
      <c r="J220" s="108">
        <f t="shared" si="71"/>
        <v>0</v>
      </c>
      <c r="K220" s="109">
        <f t="shared" si="71"/>
        <v>0</v>
      </c>
      <c r="L220" s="86"/>
    </row>
    <row r="221" spans="1:12" ht="15.75">
      <c r="A221" s="104"/>
      <c r="B221" s="104" t="s">
        <v>186</v>
      </c>
      <c r="C221" s="104"/>
      <c r="D221" s="104"/>
      <c r="E221" s="104"/>
      <c r="F221" s="112" t="s">
        <v>65</v>
      </c>
      <c r="G221" s="108">
        <v>3942.86</v>
      </c>
      <c r="H221" s="108">
        <v>14599.51</v>
      </c>
      <c r="I221" s="108">
        <v>0</v>
      </c>
      <c r="J221" s="108">
        <v>0</v>
      </c>
      <c r="K221" s="108">
        <v>0</v>
      </c>
      <c r="L221" s="86"/>
    </row>
    <row r="222" spans="1:12" ht="15.75">
      <c r="A222" s="99"/>
      <c r="B222" s="99"/>
      <c r="C222" s="104"/>
      <c r="D222" s="99"/>
      <c r="E222" s="111"/>
      <c r="F222" s="257"/>
      <c r="G222" s="108"/>
      <c r="H222" s="108"/>
      <c r="I222" s="108"/>
      <c r="J222" s="108"/>
      <c r="K222" s="311"/>
      <c r="L222" s="86"/>
    </row>
    <row r="223" spans="1:12" s="6" customFormat="1" ht="15.75">
      <c r="A223" s="99"/>
      <c r="B223" s="99"/>
      <c r="C223" s="104"/>
      <c r="D223" s="97" t="s">
        <v>231</v>
      </c>
      <c r="E223" s="533" t="s">
        <v>236</v>
      </c>
      <c r="F223" s="534"/>
      <c r="G223" s="100">
        <f>G227</f>
        <v>0</v>
      </c>
      <c r="H223" s="100">
        <f>H227</f>
        <v>0</v>
      </c>
      <c r="I223" s="100">
        <f t="shared" ref="I223:K223" si="72">I227</f>
        <v>10617.82</v>
      </c>
      <c r="J223" s="100">
        <f t="shared" si="72"/>
        <v>10617.82</v>
      </c>
      <c r="K223" s="101">
        <f t="shared" si="72"/>
        <v>10617.82</v>
      </c>
      <c r="L223" s="86"/>
    </row>
    <row r="224" spans="1:12" s="87" customFormat="1" ht="17.100000000000001" customHeight="1">
      <c r="A224" s="99"/>
      <c r="B224" s="99"/>
      <c r="C224" s="104"/>
      <c r="D224" s="98"/>
      <c r="E224" s="97" t="s">
        <v>233</v>
      </c>
      <c r="F224" s="103" t="s">
        <v>234</v>
      </c>
      <c r="G224" s="100">
        <f>G225+G226</f>
        <v>0</v>
      </c>
      <c r="H224" s="100">
        <f>H226</f>
        <v>0</v>
      </c>
      <c r="I224" s="100">
        <f>I226</f>
        <v>10617.82</v>
      </c>
      <c r="J224" s="100">
        <f>J226</f>
        <v>10617.82</v>
      </c>
      <c r="K224" s="101">
        <f>K226</f>
        <v>10617.82</v>
      </c>
      <c r="L224" s="90"/>
    </row>
    <row r="225" spans="1:12" s="87" customFormat="1" ht="17.100000000000001" customHeight="1">
      <c r="A225" s="99"/>
      <c r="B225" s="99"/>
      <c r="C225" s="104"/>
      <c r="D225" s="98"/>
      <c r="E225" s="97"/>
      <c r="F225" s="105" t="s">
        <v>162</v>
      </c>
      <c r="G225" s="100">
        <v>0</v>
      </c>
      <c r="H225" s="100">
        <v>0</v>
      </c>
      <c r="I225" s="100">
        <v>0</v>
      </c>
      <c r="J225" s="100">
        <v>0</v>
      </c>
      <c r="K225" s="100">
        <v>0</v>
      </c>
      <c r="L225" s="133"/>
    </row>
    <row r="226" spans="1:12" s="87" customFormat="1" ht="15.75">
      <c r="A226" s="99"/>
      <c r="B226" s="99"/>
      <c r="C226" s="104"/>
      <c r="D226" s="98"/>
      <c r="E226" s="98"/>
      <c r="F226" s="106" t="s">
        <v>163</v>
      </c>
      <c r="G226" s="100">
        <v>0</v>
      </c>
      <c r="H226" s="100">
        <f>H227</f>
        <v>0</v>
      </c>
      <c r="I226" s="100">
        <f t="shared" ref="I226:K226" si="73">I227</f>
        <v>10617.82</v>
      </c>
      <c r="J226" s="100">
        <f t="shared" si="73"/>
        <v>10617.82</v>
      </c>
      <c r="K226" s="101">
        <f t="shared" si="73"/>
        <v>10617.82</v>
      </c>
      <c r="L226" s="95"/>
    </row>
    <row r="227" spans="1:12" s="87" customFormat="1" ht="15.75">
      <c r="A227" s="99" t="s">
        <v>128</v>
      </c>
      <c r="B227" s="99"/>
      <c r="C227" s="104"/>
      <c r="D227" s="99"/>
      <c r="E227" s="104"/>
      <c r="F227" s="106" t="s">
        <v>15</v>
      </c>
      <c r="G227" s="107">
        <f>SUM(G228)</f>
        <v>0</v>
      </c>
      <c r="H227" s="107">
        <f>SUM(H228)</f>
        <v>0</v>
      </c>
      <c r="I227" s="107">
        <f t="shared" ref="I227:K227" si="74">SUM(I228)</f>
        <v>10617.82</v>
      </c>
      <c r="J227" s="107">
        <f t="shared" si="74"/>
        <v>10617.82</v>
      </c>
      <c r="K227" s="223">
        <f t="shared" si="74"/>
        <v>10617.82</v>
      </c>
      <c r="L227" s="85"/>
    </row>
    <row r="228" spans="1:12" s="125" customFormat="1" ht="15.75">
      <c r="A228" s="99"/>
      <c r="B228" s="99" t="s">
        <v>186</v>
      </c>
      <c r="C228" s="104"/>
      <c r="D228" s="99"/>
      <c r="E228" s="104"/>
      <c r="F228" s="106" t="s">
        <v>65</v>
      </c>
      <c r="G228" s="107">
        <v>0</v>
      </c>
      <c r="H228" s="107">
        <v>0</v>
      </c>
      <c r="I228" s="107">
        <v>10617.82</v>
      </c>
      <c r="J228" s="107">
        <v>10617.82</v>
      </c>
      <c r="K228" s="107">
        <v>10617.82</v>
      </c>
      <c r="L228" s="85"/>
    </row>
    <row r="229" spans="1:12" s="87" customFormat="1" ht="15.75">
      <c r="A229" s="99"/>
      <c r="B229" s="99"/>
      <c r="C229" s="104"/>
      <c r="D229" s="99"/>
      <c r="E229" s="104"/>
      <c r="F229" s="112"/>
      <c r="G229" s="113"/>
      <c r="H229" s="108"/>
      <c r="I229" s="119"/>
      <c r="J229" s="119"/>
      <c r="K229" s="101"/>
      <c r="L229" s="86"/>
    </row>
    <row r="230" spans="1:12" s="87" customFormat="1" ht="15.75">
      <c r="A230" s="99"/>
      <c r="B230" s="99"/>
      <c r="C230" s="104"/>
      <c r="D230" s="97" t="s">
        <v>237</v>
      </c>
      <c r="E230" s="533" t="s">
        <v>238</v>
      </c>
      <c r="F230" s="534"/>
      <c r="G230" s="100">
        <f>G234</f>
        <v>38571.440000000002</v>
      </c>
      <c r="H230" s="100">
        <f>H234</f>
        <v>3118.99</v>
      </c>
      <c r="I230" s="100">
        <f t="shared" ref="I230:K230" si="75">I234</f>
        <v>10617.82</v>
      </c>
      <c r="J230" s="100">
        <f t="shared" si="75"/>
        <v>10617.82</v>
      </c>
      <c r="K230" s="101">
        <f t="shared" si="75"/>
        <v>10617.82</v>
      </c>
      <c r="L230" s="86"/>
    </row>
    <row r="231" spans="1:12" s="87" customFormat="1" ht="15.75">
      <c r="A231" s="99"/>
      <c r="B231" s="99"/>
      <c r="C231" s="104"/>
      <c r="D231" s="98"/>
      <c r="E231" s="97" t="s">
        <v>233</v>
      </c>
      <c r="F231" s="103" t="s">
        <v>234</v>
      </c>
      <c r="G231" s="100">
        <f>G235</f>
        <v>38571.440000000002</v>
      </c>
      <c r="H231" s="100">
        <f>H233</f>
        <v>3118.99</v>
      </c>
      <c r="I231" s="100">
        <f>I233</f>
        <v>10617.82</v>
      </c>
      <c r="J231" s="100">
        <f>J233</f>
        <v>10617.82</v>
      </c>
      <c r="K231" s="101">
        <f>K233</f>
        <v>10617.82</v>
      </c>
      <c r="L231" s="86"/>
    </row>
    <row r="232" spans="1:12" ht="15.75">
      <c r="A232" s="99"/>
      <c r="B232" s="99"/>
      <c r="C232" s="104"/>
      <c r="D232" s="98"/>
      <c r="E232" s="97"/>
      <c r="F232" s="105" t="s">
        <v>162</v>
      </c>
      <c r="G232" s="100">
        <v>7885.73</v>
      </c>
      <c r="H232" s="100">
        <v>0</v>
      </c>
      <c r="I232" s="100">
        <v>0</v>
      </c>
      <c r="J232" s="100">
        <v>0</v>
      </c>
      <c r="K232" s="101">
        <v>0</v>
      </c>
      <c r="L232" s="88"/>
    </row>
    <row r="233" spans="1:12" ht="15.75">
      <c r="A233" s="99"/>
      <c r="B233" s="99"/>
      <c r="C233" s="104"/>
      <c r="D233" s="98"/>
      <c r="E233" s="98"/>
      <c r="F233" s="106" t="s">
        <v>163</v>
      </c>
      <c r="G233" s="100">
        <v>30685.72</v>
      </c>
      <c r="H233" s="100">
        <f>H234</f>
        <v>3118.99</v>
      </c>
      <c r="I233" s="100">
        <f t="shared" ref="I233:K233" si="76">I234</f>
        <v>10617.82</v>
      </c>
      <c r="J233" s="100">
        <f t="shared" si="76"/>
        <v>10617.82</v>
      </c>
      <c r="K233" s="101">
        <f t="shared" si="76"/>
        <v>10617.82</v>
      </c>
      <c r="L233" s="92"/>
    </row>
    <row r="234" spans="1:12" ht="15.75">
      <c r="A234" s="104" t="s">
        <v>128</v>
      </c>
      <c r="B234" s="104"/>
      <c r="C234" s="104"/>
      <c r="D234" s="104"/>
      <c r="E234" s="104"/>
      <c r="F234" s="112" t="s">
        <v>15</v>
      </c>
      <c r="G234" s="108">
        <f>SUM(G235)</f>
        <v>38571.440000000002</v>
      </c>
      <c r="H234" s="108">
        <f>SUM(H235)</f>
        <v>3118.99</v>
      </c>
      <c r="I234" s="108">
        <f t="shared" ref="I234:K234" si="77">SUM(I235)</f>
        <v>10617.82</v>
      </c>
      <c r="J234" s="108">
        <f t="shared" si="77"/>
        <v>10617.82</v>
      </c>
      <c r="K234" s="109">
        <f t="shared" si="77"/>
        <v>10617.82</v>
      </c>
      <c r="L234" s="92"/>
    </row>
    <row r="235" spans="1:12" ht="15.75">
      <c r="A235" s="104"/>
      <c r="B235" s="104" t="s">
        <v>186</v>
      </c>
      <c r="C235" s="104"/>
      <c r="D235" s="104"/>
      <c r="E235" s="104"/>
      <c r="F235" s="112" t="s">
        <v>65</v>
      </c>
      <c r="G235" s="108">
        <v>38571.440000000002</v>
      </c>
      <c r="H235" s="108">
        <v>3118.99</v>
      </c>
      <c r="I235" s="108">
        <v>10617.82</v>
      </c>
      <c r="J235" s="108">
        <v>10617.82</v>
      </c>
      <c r="K235" s="108">
        <v>10617.82</v>
      </c>
      <c r="L235" s="92"/>
    </row>
    <row r="236" spans="1:12" ht="15.75">
      <c r="A236" s="99"/>
      <c r="B236" s="162"/>
      <c r="C236" s="163"/>
      <c r="D236" s="163"/>
      <c r="E236" s="163"/>
      <c r="F236" s="217"/>
      <c r="G236" s="218"/>
      <c r="H236" s="168"/>
      <c r="I236" s="219"/>
      <c r="J236" s="219"/>
      <c r="K236" s="237"/>
      <c r="L236" s="133"/>
    </row>
    <row r="237" spans="1:12" s="87" customFormat="1" ht="17.100000000000001" customHeight="1">
      <c r="A237" s="263"/>
      <c r="B237" s="263"/>
      <c r="C237" s="264"/>
      <c r="D237" s="315"/>
      <c r="E237" s="315"/>
      <c r="F237" s="316" t="s">
        <v>239</v>
      </c>
      <c r="G237" s="317">
        <f>G238</f>
        <v>15435.66</v>
      </c>
      <c r="H237" s="318">
        <f>SUM(H238)</f>
        <v>15926.74</v>
      </c>
      <c r="I237" s="318">
        <f t="shared" ref="I237:K237" si="78">SUM(I238)</f>
        <v>16590.350000000002</v>
      </c>
      <c r="J237" s="318">
        <f t="shared" si="78"/>
        <v>18183.019999999997</v>
      </c>
      <c r="K237" s="319">
        <f t="shared" si="78"/>
        <v>19510.25</v>
      </c>
      <c r="L237" s="85"/>
    </row>
    <row r="238" spans="1:12" s="87" customFormat="1" ht="31.5">
      <c r="A238" s="238"/>
      <c r="B238" s="238"/>
      <c r="C238" s="239"/>
      <c r="D238" s="209"/>
      <c r="E238" s="209"/>
      <c r="F238" s="273" t="s">
        <v>240</v>
      </c>
      <c r="G238" s="289">
        <f>G240+G247</f>
        <v>15435.66</v>
      </c>
      <c r="H238" s="211">
        <f>SUM(H240,H247)</f>
        <v>15926.74</v>
      </c>
      <c r="I238" s="211">
        <f>SUM(I240,I247)</f>
        <v>16590.350000000002</v>
      </c>
      <c r="J238" s="211">
        <f>SUM(J240,J247)</f>
        <v>18183.019999999997</v>
      </c>
      <c r="K238" s="212">
        <f>SUM(K240,K247)</f>
        <v>19510.25</v>
      </c>
      <c r="L238" s="85"/>
    </row>
    <row r="239" spans="1:12" s="87" customFormat="1" ht="15.75">
      <c r="A239" s="104"/>
      <c r="B239" s="99"/>
      <c r="C239" s="104"/>
      <c r="D239" s="98"/>
      <c r="E239" s="268"/>
      <c r="F239" s="290"/>
      <c r="G239" s="291"/>
      <c r="H239" s="100"/>
      <c r="I239" s="100"/>
      <c r="J239" s="100"/>
      <c r="K239" s="101"/>
      <c r="L239" s="85"/>
    </row>
    <row r="240" spans="1:12" s="87" customFormat="1" ht="15.75">
      <c r="A240" s="104"/>
      <c r="B240" s="99"/>
      <c r="C240" s="104"/>
      <c r="D240" s="249" t="s">
        <v>241</v>
      </c>
      <c r="E240" s="540" t="s">
        <v>242</v>
      </c>
      <c r="F240" s="541"/>
      <c r="G240" s="320">
        <f>G241</f>
        <v>929.06</v>
      </c>
      <c r="H240" s="100">
        <f>SUM(H243)</f>
        <v>1327.23</v>
      </c>
      <c r="I240" s="100">
        <f t="shared" ref="I240:K240" si="79">SUM(I243)</f>
        <v>1327.23</v>
      </c>
      <c r="J240" s="100">
        <f t="shared" si="79"/>
        <v>1592.67</v>
      </c>
      <c r="K240" s="101">
        <f t="shared" si="79"/>
        <v>1592.67</v>
      </c>
      <c r="L240" s="90"/>
    </row>
    <row r="241" spans="1:1899" s="87" customFormat="1" ht="15.75">
      <c r="A241" s="104"/>
      <c r="B241" s="99"/>
      <c r="C241" s="104"/>
      <c r="D241" s="98"/>
      <c r="E241" s="97" t="s">
        <v>243</v>
      </c>
      <c r="F241" s="103" t="s">
        <v>244</v>
      </c>
      <c r="G241" s="224">
        <f>G242</f>
        <v>929.06</v>
      </c>
      <c r="H241" s="100">
        <f>H242</f>
        <v>1327.23</v>
      </c>
      <c r="I241" s="100">
        <f t="shared" ref="I241:K242" si="80">I242</f>
        <v>1327.23</v>
      </c>
      <c r="J241" s="100">
        <f t="shared" si="80"/>
        <v>1592.67</v>
      </c>
      <c r="K241" s="101">
        <f t="shared" si="80"/>
        <v>1592.67</v>
      </c>
      <c r="L241" s="94"/>
    </row>
    <row r="242" spans="1:1899" s="87" customFormat="1" ht="15.75">
      <c r="A242" s="99"/>
      <c r="B242" s="99"/>
      <c r="C242" s="104"/>
      <c r="D242" s="98"/>
      <c r="E242" s="98"/>
      <c r="F242" s="105" t="s">
        <v>162</v>
      </c>
      <c r="G242" s="222">
        <f>G243</f>
        <v>929.06</v>
      </c>
      <c r="H242" s="100">
        <f>H243</f>
        <v>1327.23</v>
      </c>
      <c r="I242" s="100">
        <f t="shared" si="80"/>
        <v>1327.23</v>
      </c>
      <c r="J242" s="100">
        <f t="shared" si="80"/>
        <v>1592.67</v>
      </c>
      <c r="K242" s="101">
        <f t="shared" si="80"/>
        <v>1592.67</v>
      </c>
      <c r="L242" s="86"/>
    </row>
    <row r="243" spans="1:1899" s="135" customFormat="1" ht="15.75">
      <c r="A243" s="98" t="s">
        <v>128</v>
      </c>
      <c r="B243" s="104"/>
      <c r="C243" s="104"/>
      <c r="D243" s="104"/>
      <c r="E243" s="104"/>
      <c r="F243" s="118" t="s">
        <v>15</v>
      </c>
      <c r="G243" s="113">
        <f>G245</f>
        <v>929.06</v>
      </c>
      <c r="H243" s="108">
        <v>1327.23</v>
      </c>
      <c r="I243" s="108">
        <f>I244+I245</f>
        <v>1327.23</v>
      </c>
      <c r="J243" s="108">
        <f>J244+J245</f>
        <v>1592.67</v>
      </c>
      <c r="K243" s="109">
        <f>K244+K245</f>
        <v>1592.67</v>
      </c>
      <c r="L243" s="8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  <c r="AYN243" s="1"/>
      <c r="AYO243" s="1"/>
      <c r="AYP243" s="1"/>
      <c r="AYQ243" s="1"/>
      <c r="AYR243" s="1"/>
      <c r="AYS243" s="1"/>
      <c r="AYT243" s="1"/>
      <c r="AYU243" s="1"/>
      <c r="AYV243" s="1"/>
      <c r="AYW243" s="1"/>
      <c r="AYX243" s="1"/>
      <c r="AYY243" s="1"/>
      <c r="AYZ243" s="1"/>
      <c r="AZA243" s="1"/>
      <c r="AZB243" s="1"/>
      <c r="AZC243" s="1"/>
      <c r="AZD243" s="1"/>
      <c r="AZE243" s="1"/>
      <c r="AZF243" s="1"/>
      <c r="AZG243" s="1"/>
      <c r="AZH243" s="1"/>
      <c r="AZI243" s="1"/>
      <c r="AZJ243" s="1"/>
      <c r="AZK243" s="1"/>
      <c r="AZL243" s="1"/>
      <c r="AZM243" s="1"/>
      <c r="AZN243" s="1"/>
      <c r="AZO243" s="1"/>
      <c r="AZP243" s="1"/>
      <c r="AZQ243" s="1"/>
      <c r="AZR243" s="1"/>
      <c r="AZS243" s="1"/>
      <c r="AZT243" s="1"/>
      <c r="AZU243" s="1"/>
      <c r="AZV243" s="1"/>
      <c r="AZW243" s="1"/>
      <c r="AZX243" s="1"/>
      <c r="AZY243" s="1"/>
      <c r="AZZ243" s="1"/>
      <c r="BAA243" s="1"/>
      <c r="BAB243" s="1"/>
      <c r="BAC243" s="1"/>
      <c r="BAD243" s="1"/>
      <c r="BAE243" s="1"/>
      <c r="BAF243" s="1"/>
      <c r="BAG243" s="1"/>
      <c r="BAH243" s="1"/>
      <c r="BAI243" s="1"/>
      <c r="BAJ243" s="1"/>
      <c r="BAK243" s="1"/>
      <c r="BAL243" s="1"/>
      <c r="BAM243" s="1"/>
      <c r="BAN243" s="1"/>
      <c r="BAO243" s="1"/>
      <c r="BAP243" s="1"/>
      <c r="BAQ243" s="1"/>
      <c r="BAR243" s="1"/>
      <c r="BAS243" s="1"/>
      <c r="BAT243" s="1"/>
      <c r="BAU243" s="1"/>
      <c r="BAV243" s="1"/>
      <c r="BAW243" s="1"/>
      <c r="BAX243" s="1"/>
      <c r="BAY243" s="1"/>
      <c r="BAZ243" s="1"/>
      <c r="BBA243" s="1"/>
      <c r="BBB243" s="1"/>
      <c r="BBC243" s="1"/>
      <c r="BBD243" s="1"/>
      <c r="BBE243" s="1"/>
      <c r="BBF243" s="1"/>
      <c r="BBG243" s="1"/>
      <c r="BBH243" s="1"/>
      <c r="BBI243" s="1"/>
      <c r="BBJ243" s="1"/>
      <c r="BBK243" s="1"/>
      <c r="BBL243" s="1"/>
      <c r="BBM243" s="1"/>
      <c r="BBN243" s="1"/>
      <c r="BBO243" s="1"/>
      <c r="BBP243" s="1"/>
      <c r="BBQ243" s="1"/>
      <c r="BBR243" s="1"/>
      <c r="BBS243" s="1"/>
      <c r="BBT243" s="1"/>
      <c r="BBU243" s="1"/>
      <c r="BBV243" s="1"/>
      <c r="BBW243" s="1"/>
      <c r="BBX243" s="1"/>
      <c r="BBY243" s="1"/>
      <c r="BBZ243" s="1"/>
      <c r="BCA243" s="1"/>
      <c r="BCB243" s="1"/>
      <c r="BCC243" s="1"/>
      <c r="BCD243" s="1"/>
      <c r="BCE243" s="1"/>
      <c r="BCF243" s="1"/>
      <c r="BCG243" s="1"/>
      <c r="BCH243" s="1"/>
      <c r="BCI243" s="1"/>
      <c r="BCJ243" s="1"/>
      <c r="BCK243" s="1"/>
      <c r="BCL243" s="1"/>
      <c r="BCM243" s="1"/>
      <c r="BCN243" s="1"/>
      <c r="BCO243" s="1"/>
      <c r="BCP243" s="1"/>
      <c r="BCQ243" s="1"/>
      <c r="BCR243" s="1"/>
      <c r="BCS243" s="1"/>
      <c r="BCT243" s="1"/>
      <c r="BCU243" s="1"/>
      <c r="BCV243" s="1"/>
      <c r="BCW243" s="1"/>
      <c r="BCX243" s="1"/>
      <c r="BCY243" s="1"/>
      <c r="BCZ243" s="1"/>
      <c r="BDA243" s="1"/>
      <c r="BDB243" s="1"/>
      <c r="BDC243" s="1"/>
      <c r="BDD243" s="1"/>
      <c r="BDE243" s="1"/>
      <c r="BDF243" s="1"/>
      <c r="BDG243" s="1"/>
      <c r="BDH243" s="1"/>
      <c r="BDI243" s="1"/>
      <c r="BDJ243" s="1"/>
      <c r="BDK243" s="1"/>
      <c r="BDL243" s="1"/>
      <c r="BDM243" s="1"/>
      <c r="BDN243" s="1"/>
      <c r="BDO243" s="1"/>
      <c r="BDP243" s="1"/>
      <c r="BDQ243" s="1"/>
      <c r="BDR243" s="1"/>
      <c r="BDS243" s="1"/>
      <c r="BDT243" s="1"/>
      <c r="BDU243" s="1"/>
      <c r="BDV243" s="1"/>
      <c r="BDW243" s="1"/>
      <c r="BDX243" s="1"/>
      <c r="BDY243" s="1"/>
      <c r="BDZ243" s="1"/>
      <c r="BEA243" s="1"/>
      <c r="BEB243" s="1"/>
      <c r="BEC243" s="1"/>
      <c r="BED243" s="1"/>
      <c r="BEE243" s="1"/>
      <c r="BEF243" s="1"/>
      <c r="BEG243" s="1"/>
      <c r="BEH243" s="1"/>
      <c r="BEI243" s="1"/>
      <c r="BEJ243" s="1"/>
      <c r="BEK243" s="1"/>
      <c r="BEL243" s="1"/>
      <c r="BEM243" s="1"/>
      <c r="BEN243" s="1"/>
      <c r="BEO243" s="1"/>
      <c r="BEP243" s="1"/>
      <c r="BEQ243" s="1"/>
      <c r="BER243" s="1"/>
      <c r="BES243" s="1"/>
      <c r="BET243" s="1"/>
      <c r="BEU243" s="1"/>
      <c r="BEV243" s="1"/>
      <c r="BEW243" s="1"/>
      <c r="BEX243" s="1"/>
      <c r="BEY243" s="1"/>
      <c r="BEZ243" s="1"/>
      <c r="BFA243" s="1"/>
      <c r="BFB243" s="1"/>
      <c r="BFC243" s="1"/>
      <c r="BFD243" s="1"/>
      <c r="BFE243" s="1"/>
      <c r="BFF243" s="1"/>
      <c r="BFG243" s="1"/>
      <c r="BFH243" s="1"/>
      <c r="BFI243" s="1"/>
      <c r="BFJ243" s="1"/>
      <c r="BFK243" s="1"/>
      <c r="BFL243" s="1"/>
      <c r="BFM243" s="1"/>
      <c r="BFN243" s="1"/>
      <c r="BFO243" s="1"/>
      <c r="BFP243" s="1"/>
      <c r="BFQ243" s="1"/>
      <c r="BFR243" s="1"/>
      <c r="BFS243" s="1"/>
      <c r="BFT243" s="1"/>
      <c r="BFU243" s="1"/>
      <c r="BFV243" s="1"/>
      <c r="BFW243" s="1"/>
      <c r="BFX243" s="1"/>
      <c r="BFY243" s="1"/>
      <c r="BFZ243" s="1"/>
      <c r="BGA243" s="1"/>
      <c r="BGB243" s="1"/>
      <c r="BGC243" s="1"/>
      <c r="BGD243" s="1"/>
      <c r="BGE243" s="1"/>
      <c r="BGF243" s="1"/>
      <c r="BGG243" s="1"/>
      <c r="BGH243" s="1"/>
      <c r="BGI243" s="1"/>
      <c r="BGJ243" s="1"/>
      <c r="BGK243" s="1"/>
      <c r="BGL243" s="1"/>
      <c r="BGM243" s="1"/>
      <c r="BGN243" s="1"/>
      <c r="BGO243" s="1"/>
      <c r="BGP243" s="1"/>
      <c r="BGQ243" s="1"/>
      <c r="BGR243" s="1"/>
      <c r="BGS243" s="1"/>
      <c r="BGT243" s="1"/>
      <c r="BGU243" s="1"/>
      <c r="BGV243" s="1"/>
      <c r="BGW243" s="1"/>
      <c r="BGX243" s="1"/>
      <c r="BGY243" s="1"/>
      <c r="BGZ243" s="1"/>
      <c r="BHA243" s="1"/>
      <c r="BHB243" s="1"/>
      <c r="BHC243" s="1"/>
      <c r="BHD243" s="1"/>
      <c r="BHE243" s="1"/>
      <c r="BHF243" s="1"/>
      <c r="BHG243" s="1"/>
      <c r="BHH243" s="1"/>
      <c r="BHI243" s="1"/>
      <c r="BHJ243" s="1"/>
      <c r="BHK243" s="1"/>
      <c r="BHL243" s="1"/>
      <c r="BHM243" s="1"/>
      <c r="BHN243" s="1"/>
      <c r="BHO243" s="1"/>
      <c r="BHP243" s="1"/>
      <c r="BHQ243" s="1"/>
      <c r="BHR243" s="1"/>
      <c r="BHS243" s="1"/>
      <c r="BHT243" s="1"/>
      <c r="BHU243" s="1"/>
      <c r="BHV243" s="1"/>
      <c r="BHW243" s="1"/>
      <c r="BHX243" s="1"/>
      <c r="BHY243" s="1"/>
      <c r="BHZ243" s="1"/>
      <c r="BIA243" s="1"/>
      <c r="BIB243" s="1"/>
      <c r="BIC243" s="1"/>
      <c r="BID243" s="1"/>
      <c r="BIE243" s="1"/>
      <c r="BIF243" s="1"/>
      <c r="BIG243" s="1"/>
      <c r="BIH243" s="1"/>
      <c r="BII243" s="1"/>
      <c r="BIJ243" s="1"/>
      <c r="BIK243" s="1"/>
      <c r="BIL243" s="1"/>
      <c r="BIM243" s="1"/>
      <c r="BIN243" s="1"/>
      <c r="BIO243" s="1"/>
      <c r="BIP243" s="1"/>
      <c r="BIQ243" s="1"/>
      <c r="BIR243" s="1"/>
      <c r="BIS243" s="1"/>
      <c r="BIT243" s="1"/>
      <c r="BIU243" s="1"/>
      <c r="BIV243" s="1"/>
      <c r="BIW243" s="1"/>
      <c r="BIX243" s="1"/>
      <c r="BIY243" s="1"/>
      <c r="BIZ243" s="1"/>
      <c r="BJA243" s="1"/>
      <c r="BJB243" s="1"/>
      <c r="BJC243" s="1"/>
      <c r="BJD243" s="1"/>
      <c r="BJE243" s="1"/>
      <c r="BJF243" s="1"/>
      <c r="BJG243" s="1"/>
      <c r="BJH243" s="1"/>
      <c r="BJI243" s="1"/>
      <c r="BJJ243" s="1"/>
      <c r="BJK243" s="1"/>
      <c r="BJL243" s="1"/>
      <c r="BJM243" s="1"/>
      <c r="BJN243" s="1"/>
      <c r="BJO243" s="1"/>
      <c r="BJP243" s="1"/>
      <c r="BJQ243" s="1"/>
      <c r="BJR243" s="1"/>
      <c r="BJS243" s="1"/>
      <c r="BJT243" s="1"/>
      <c r="BJU243" s="1"/>
      <c r="BJV243" s="1"/>
      <c r="BJW243" s="1"/>
      <c r="BJX243" s="1"/>
      <c r="BJY243" s="1"/>
      <c r="BJZ243" s="1"/>
      <c r="BKA243" s="1"/>
      <c r="BKB243" s="1"/>
      <c r="BKC243" s="1"/>
      <c r="BKD243" s="1"/>
      <c r="BKE243" s="1"/>
      <c r="BKF243" s="1"/>
      <c r="BKG243" s="1"/>
      <c r="BKH243" s="1"/>
      <c r="BKI243" s="1"/>
      <c r="BKJ243" s="1"/>
      <c r="BKK243" s="1"/>
      <c r="BKL243" s="1"/>
      <c r="BKM243" s="1"/>
      <c r="BKN243" s="1"/>
      <c r="BKO243" s="1"/>
      <c r="BKP243" s="1"/>
      <c r="BKQ243" s="1"/>
      <c r="BKR243" s="1"/>
      <c r="BKS243" s="1"/>
      <c r="BKT243" s="1"/>
      <c r="BKU243" s="1"/>
      <c r="BKV243" s="1"/>
      <c r="BKW243" s="1"/>
      <c r="BKX243" s="1"/>
      <c r="BKY243" s="1"/>
      <c r="BKZ243" s="1"/>
      <c r="BLA243" s="1"/>
      <c r="BLB243" s="1"/>
      <c r="BLC243" s="1"/>
      <c r="BLD243" s="1"/>
      <c r="BLE243" s="1"/>
      <c r="BLF243" s="1"/>
      <c r="BLG243" s="1"/>
      <c r="BLH243" s="1"/>
      <c r="BLI243" s="1"/>
      <c r="BLJ243" s="1"/>
      <c r="BLK243" s="1"/>
      <c r="BLL243" s="1"/>
      <c r="BLM243" s="1"/>
      <c r="BLN243" s="1"/>
      <c r="BLO243" s="1"/>
      <c r="BLP243" s="1"/>
      <c r="BLQ243" s="1"/>
      <c r="BLR243" s="1"/>
      <c r="BLS243" s="1"/>
      <c r="BLT243" s="1"/>
      <c r="BLU243" s="1"/>
      <c r="BLV243" s="1"/>
      <c r="BLW243" s="1"/>
      <c r="BLX243" s="1"/>
      <c r="BLY243" s="1"/>
      <c r="BLZ243" s="1"/>
      <c r="BMA243" s="1"/>
      <c r="BMB243" s="1"/>
      <c r="BMC243" s="1"/>
      <c r="BMD243" s="1"/>
      <c r="BME243" s="1"/>
      <c r="BMF243" s="1"/>
      <c r="BMG243" s="1"/>
      <c r="BMH243" s="1"/>
      <c r="BMI243" s="1"/>
      <c r="BMJ243" s="1"/>
      <c r="BMK243" s="1"/>
      <c r="BML243" s="1"/>
      <c r="BMM243" s="1"/>
      <c r="BMN243" s="1"/>
      <c r="BMO243" s="1"/>
      <c r="BMP243" s="1"/>
      <c r="BMQ243" s="1"/>
      <c r="BMR243" s="1"/>
      <c r="BMS243" s="1"/>
      <c r="BMT243" s="1"/>
      <c r="BMU243" s="1"/>
      <c r="BMV243" s="1"/>
      <c r="BMW243" s="1"/>
      <c r="BMX243" s="1"/>
      <c r="BMY243" s="1"/>
      <c r="BMZ243" s="1"/>
      <c r="BNA243" s="1"/>
      <c r="BNB243" s="1"/>
      <c r="BNC243" s="1"/>
      <c r="BND243" s="1"/>
      <c r="BNE243" s="1"/>
      <c r="BNF243" s="1"/>
      <c r="BNG243" s="1"/>
      <c r="BNH243" s="1"/>
      <c r="BNI243" s="1"/>
      <c r="BNJ243" s="1"/>
      <c r="BNK243" s="1"/>
      <c r="BNL243" s="1"/>
      <c r="BNM243" s="1"/>
      <c r="BNN243" s="1"/>
      <c r="BNO243" s="1"/>
      <c r="BNP243" s="1"/>
      <c r="BNQ243" s="1"/>
      <c r="BNR243" s="1"/>
      <c r="BNS243" s="1"/>
      <c r="BNT243" s="1"/>
      <c r="BNU243" s="1"/>
      <c r="BNV243" s="1"/>
      <c r="BNW243" s="1"/>
      <c r="BNX243" s="1"/>
      <c r="BNY243" s="1"/>
      <c r="BNZ243" s="1"/>
      <c r="BOA243" s="1"/>
      <c r="BOB243" s="1"/>
      <c r="BOC243" s="1"/>
      <c r="BOD243" s="1"/>
      <c r="BOE243" s="1"/>
      <c r="BOF243" s="1"/>
      <c r="BOG243" s="1"/>
      <c r="BOH243" s="1"/>
      <c r="BOI243" s="1"/>
      <c r="BOJ243" s="1"/>
      <c r="BOK243" s="1"/>
      <c r="BOL243" s="1"/>
      <c r="BOM243" s="1"/>
      <c r="BON243" s="1"/>
      <c r="BOO243" s="1"/>
      <c r="BOP243" s="1"/>
      <c r="BOQ243" s="1"/>
      <c r="BOR243" s="1"/>
      <c r="BOS243" s="1"/>
      <c r="BOT243" s="1"/>
      <c r="BOU243" s="1"/>
      <c r="BOV243" s="1"/>
      <c r="BOW243" s="1"/>
      <c r="BOX243" s="1"/>
      <c r="BOY243" s="1"/>
      <c r="BOZ243" s="1"/>
      <c r="BPA243" s="1"/>
      <c r="BPB243" s="1"/>
      <c r="BPC243" s="1"/>
      <c r="BPD243" s="1"/>
      <c r="BPE243" s="1"/>
      <c r="BPF243" s="1"/>
      <c r="BPG243" s="1"/>
      <c r="BPH243" s="1"/>
      <c r="BPI243" s="1"/>
      <c r="BPJ243" s="1"/>
      <c r="BPK243" s="1"/>
      <c r="BPL243" s="1"/>
      <c r="BPM243" s="1"/>
      <c r="BPN243" s="1"/>
      <c r="BPO243" s="1"/>
      <c r="BPP243" s="1"/>
      <c r="BPQ243" s="1"/>
      <c r="BPR243" s="1"/>
      <c r="BPS243" s="1"/>
      <c r="BPT243" s="1"/>
      <c r="BPU243" s="1"/>
      <c r="BPV243" s="1"/>
      <c r="BPW243" s="1"/>
      <c r="BPX243" s="1"/>
      <c r="BPY243" s="1"/>
      <c r="BPZ243" s="1"/>
      <c r="BQA243" s="1"/>
      <c r="BQB243" s="1"/>
      <c r="BQC243" s="1"/>
      <c r="BQD243" s="1"/>
      <c r="BQE243" s="1"/>
      <c r="BQF243" s="1"/>
      <c r="BQG243" s="1"/>
      <c r="BQH243" s="1"/>
      <c r="BQI243" s="1"/>
      <c r="BQJ243" s="1"/>
      <c r="BQK243" s="1"/>
      <c r="BQL243" s="1"/>
      <c r="BQM243" s="1"/>
      <c r="BQN243" s="1"/>
      <c r="BQO243" s="1"/>
      <c r="BQP243" s="1"/>
      <c r="BQQ243" s="1"/>
      <c r="BQR243" s="1"/>
      <c r="BQS243" s="1"/>
      <c r="BQT243" s="1"/>
      <c r="BQU243" s="1"/>
      <c r="BQV243" s="1"/>
      <c r="BQW243" s="1"/>
      <c r="BQX243" s="1"/>
      <c r="BQY243" s="1"/>
      <c r="BQZ243" s="1"/>
      <c r="BRA243" s="1"/>
      <c r="BRB243" s="1"/>
      <c r="BRC243" s="1"/>
      <c r="BRD243" s="1"/>
      <c r="BRE243" s="1"/>
      <c r="BRF243" s="1"/>
      <c r="BRG243" s="1"/>
      <c r="BRH243" s="1"/>
      <c r="BRI243" s="1"/>
      <c r="BRJ243" s="1"/>
      <c r="BRK243" s="1"/>
      <c r="BRL243" s="1"/>
      <c r="BRM243" s="1"/>
      <c r="BRN243" s="1"/>
      <c r="BRO243" s="1"/>
      <c r="BRP243" s="1"/>
      <c r="BRQ243" s="1"/>
      <c r="BRR243" s="1"/>
      <c r="BRS243" s="1"/>
      <c r="BRT243" s="1"/>
      <c r="BRU243" s="1"/>
      <c r="BRV243" s="1"/>
      <c r="BRW243" s="1"/>
      <c r="BRX243" s="1"/>
      <c r="BRY243" s="1"/>
      <c r="BRZ243" s="1"/>
      <c r="BSA243" s="1"/>
      <c r="BSB243" s="1"/>
      <c r="BSC243" s="1"/>
      <c r="BSD243" s="1"/>
      <c r="BSE243" s="1"/>
      <c r="BSF243" s="1"/>
      <c r="BSG243" s="1"/>
      <c r="BSH243" s="1"/>
      <c r="BSI243" s="1"/>
      <c r="BSJ243" s="1"/>
      <c r="BSK243" s="1"/>
      <c r="BSL243" s="1"/>
      <c r="BSM243" s="1"/>
      <c r="BSN243" s="1"/>
      <c r="BSO243" s="1"/>
      <c r="BSP243" s="1"/>
      <c r="BSQ243" s="1"/>
      <c r="BSR243" s="1"/>
      <c r="BSS243" s="1"/>
      <c r="BST243" s="1"/>
      <c r="BSU243" s="1"/>
      <c r="BSV243" s="1"/>
      <c r="BSW243" s="1"/>
      <c r="BSX243" s="1"/>
      <c r="BSY243" s="1"/>
      <c r="BSZ243" s="1"/>
      <c r="BTA243" s="1"/>
      <c r="BTB243" s="1"/>
      <c r="BTC243" s="1"/>
      <c r="BTD243" s="1"/>
      <c r="BTE243" s="1"/>
      <c r="BTF243" s="1"/>
      <c r="BTG243" s="1"/>
      <c r="BTH243" s="1"/>
      <c r="BTI243" s="1"/>
      <c r="BTJ243" s="1"/>
      <c r="BTK243" s="1"/>
      <c r="BTL243" s="1"/>
      <c r="BTM243" s="1"/>
      <c r="BTN243" s="1"/>
      <c r="BTO243" s="1"/>
      <c r="BTP243" s="1"/>
      <c r="BTQ243" s="1"/>
      <c r="BTR243" s="1"/>
      <c r="BTS243" s="1"/>
      <c r="BTT243" s="1"/>
      <c r="BTU243" s="1"/>
      <c r="BTV243" s="1"/>
      <c r="BTW243" s="1"/>
      <c r="BTX243" s="1"/>
      <c r="BTY243" s="1"/>
      <c r="BTZ243" s="1"/>
      <c r="BUA243" s="1"/>
    </row>
    <row r="244" spans="1:1899" s="135" customFormat="1" ht="16.5" customHeight="1">
      <c r="A244" s="98"/>
      <c r="B244" s="104" t="s">
        <v>129</v>
      </c>
      <c r="C244" s="104"/>
      <c r="D244" s="104"/>
      <c r="E244" s="104"/>
      <c r="F244" s="118" t="s">
        <v>66</v>
      </c>
      <c r="G244" s="113">
        <v>0</v>
      </c>
      <c r="H244" s="108">
        <v>663.61</v>
      </c>
      <c r="I244" s="108">
        <v>398.17</v>
      </c>
      <c r="J244" s="108">
        <v>663.61</v>
      </c>
      <c r="K244" s="109">
        <v>663.61</v>
      </c>
      <c r="L244" s="8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  <c r="ANR244" s="1"/>
      <c r="ANS244" s="1"/>
      <c r="ANT244" s="1"/>
      <c r="ANU244" s="1"/>
      <c r="ANV244" s="1"/>
      <c r="ANW244" s="1"/>
      <c r="ANX244" s="1"/>
      <c r="ANY244" s="1"/>
      <c r="ANZ244" s="1"/>
      <c r="AOA244" s="1"/>
      <c r="AOB244" s="1"/>
      <c r="AOC244" s="1"/>
      <c r="AOD244" s="1"/>
      <c r="AOE244" s="1"/>
      <c r="AOF244" s="1"/>
      <c r="AOG244" s="1"/>
      <c r="AOH244" s="1"/>
      <c r="AOI244" s="1"/>
      <c r="AOJ244" s="1"/>
      <c r="AOK244" s="1"/>
      <c r="AOL244" s="1"/>
      <c r="AOM244" s="1"/>
      <c r="AON244" s="1"/>
      <c r="AOO244" s="1"/>
      <c r="AOP244" s="1"/>
      <c r="AOQ244" s="1"/>
      <c r="AOR244" s="1"/>
      <c r="AOS244" s="1"/>
      <c r="AOT244" s="1"/>
      <c r="AOU244" s="1"/>
      <c r="AOV244" s="1"/>
      <c r="AOW244" s="1"/>
      <c r="AOX244" s="1"/>
      <c r="AOY244" s="1"/>
      <c r="AOZ244" s="1"/>
      <c r="APA244" s="1"/>
      <c r="APB244" s="1"/>
      <c r="APC244" s="1"/>
      <c r="APD244" s="1"/>
      <c r="APE244" s="1"/>
      <c r="APF244" s="1"/>
      <c r="APG244" s="1"/>
      <c r="APH244" s="1"/>
      <c r="API244" s="1"/>
      <c r="APJ244" s="1"/>
      <c r="APK244" s="1"/>
      <c r="APL244" s="1"/>
      <c r="APM244" s="1"/>
      <c r="APN244" s="1"/>
      <c r="APO244" s="1"/>
      <c r="APP244" s="1"/>
      <c r="APQ244" s="1"/>
      <c r="APR244" s="1"/>
      <c r="APS244" s="1"/>
      <c r="APT244" s="1"/>
      <c r="APU244" s="1"/>
      <c r="APV244" s="1"/>
      <c r="APW244" s="1"/>
      <c r="APX244" s="1"/>
      <c r="APY244" s="1"/>
      <c r="APZ244" s="1"/>
      <c r="AQA244" s="1"/>
      <c r="AQB244" s="1"/>
      <c r="AQC244" s="1"/>
      <c r="AQD244" s="1"/>
      <c r="AQE244" s="1"/>
      <c r="AQF244" s="1"/>
      <c r="AQG244" s="1"/>
      <c r="AQH244" s="1"/>
      <c r="AQI244" s="1"/>
      <c r="AQJ244" s="1"/>
      <c r="AQK244" s="1"/>
      <c r="AQL244" s="1"/>
      <c r="AQM244" s="1"/>
      <c r="AQN244" s="1"/>
      <c r="AQO244" s="1"/>
      <c r="AQP244" s="1"/>
      <c r="AQQ244" s="1"/>
      <c r="AQR244" s="1"/>
      <c r="AQS244" s="1"/>
      <c r="AQT244" s="1"/>
      <c r="AQU244" s="1"/>
      <c r="AQV244" s="1"/>
      <c r="AQW244" s="1"/>
      <c r="AQX244" s="1"/>
      <c r="AQY244" s="1"/>
      <c r="AQZ244" s="1"/>
      <c r="ARA244" s="1"/>
      <c r="ARB244" s="1"/>
      <c r="ARC244" s="1"/>
      <c r="ARD244" s="1"/>
      <c r="ARE244" s="1"/>
      <c r="ARF244" s="1"/>
      <c r="ARG244" s="1"/>
      <c r="ARH244" s="1"/>
      <c r="ARI244" s="1"/>
      <c r="ARJ244" s="1"/>
      <c r="ARK244" s="1"/>
      <c r="ARL244" s="1"/>
      <c r="ARM244" s="1"/>
      <c r="ARN244" s="1"/>
      <c r="ARO244" s="1"/>
      <c r="ARP244" s="1"/>
      <c r="ARQ244" s="1"/>
      <c r="ARR244" s="1"/>
      <c r="ARS244" s="1"/>
      <c r="ART244" s="1"/>
      <c r="ARU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  <c r="AWU244" s="1"/>
      <c r="AWV244" s="1"/>
      <c r="AWW244" s="1"/>
      <c r="AWX244" s="1"/>
      <c r="AWY244" s="1"/>
      <c r="AWZ244" s="1"/>
      <c r="AXA244" s="1"/>
      <c r="AXB244" s="1"/>
      <c r="AXC244" s="1"/>
      <c r="AXD244" s="1"/>
      <c r="AXE244" s="1"/>
      <c r="AXF244" s="1"/>
      <c r="AXG244" s="1"/>
      <c r="AXH244" s="1"/>
      <c r="AXI244" s="1"/>
      <c r="AXJ244" s="1"/>
      <c r="AXK244" s="1"/>
      <c r="AXL244" s="1"/>
      <c r="AXM244" s="1"/>
      <c r="AXN244" s="1"/>
      <c r="AXO244" s="1"/>
      <c r="AXP244" s="1"/>
      <c r="AXQ244" s="1"/>
      <c r="AXR244" s="1"/>
      <c r="AXS244" s="1"/>
      <c r="AXT244" s="1"/>
      <c r="AXU244" s="1"/>
      <c r="AXV244" s="1"/>
      <c r="AXW244" s="1"/>
      <c r="AXX244" s="1"/>
      <c r="AXY244" s="1"/>
      <c r="AXZ244" s="1"/>
      <c r="AYA244" s="1"/>
      <c r="AYB244" s="1"/>
      <c r="AYC244" s="1"/>
      <c r="AYD244" s="1"/>
      <c r="AYE244" s="1"/>
      <c r="AYF244" s="1"/>
      <c r="AYG244" s="1"/>
      <c r="AYH244" s="1"/>
      <c r="AYI244" s="1"/>
      <c r="AYJ244" s="1"/>
      <c r="AYK244" s="1"/>
      <c r="AYL244" s="1"/>
      <c r="AYM244" s="1"/>
      <c r="AYN244" s="1"/>
      <c r="AYO244" s="1"/>
      <c r="AYP244" s="1"/>
      <c r="AYQ244" s="1"/>
      <c r="AYR244" s="1"/>
      <c r="AYS244" s="1"/>
      <c r="AYT244" s="1"/>
      <c r="AYU244" s="1"/>
      <c r="AYV244" s="1"/>
      <c r="AYW244" s="1"/>
      <c r="AYX244" s="1"/>
      <c r="AYY244" s="1"/>
      <c r="AYZ244" s="1"/>
      <c r="AZA244" s="1"/>
      <c r="AZB244" s="1"/>
      <c r="AZC244" s="1"/>
      <c r="AZD244" s="1"/>
      <c r="AZE244" s="1"/>
      <c r="AZF244" s="1"/>
      <c r="AZG244" s="1"/>
      <c r="AZH244" s="1"/>
      <c r="AZI244" s="1"/>
      <c r="AZJ244" s="1"/>
      <c r="AZK244" s="1"/>
      <c r="AZL244" s="1"/>
      <c r="AZM244" s="1"/>
      <c r="AZN244" s="1"/>
      <c r="AZO244" s="1"/>
      <c r="AZP244" s="1"/>
      <c r="AZQ244" s="1"/>
      <c r="AZR244" s="1"/>
      <c r="AZS244" s="1"/>
      <c r="AZT244" s="1"/>
      <c r="AZU244" s="1"/>
      <c r="AZV244" s="1"/>
      <c r="AZW244" s="1"/>
      <c r="AZX244" s="1"/>
      <c r="AZY244" s="1"/>
      <c r="AZZ244" s="1"/>
      <c r="BAA244" s="1"/>
      <c r="BAB244" s="1"/>
      <c r="BAC244" s="1"/>
      <c r="BAD244" s="1"/>
      <c r="BAE244" s="1"/>
      <c r="BAF244" s="1"/>
      <c r="BAG244" s="1"/>
      <c r="BAH244" s="1"/>
      <c r="BAI244" s="1"/>
      <c r="BAJ244" s="1"/>
      <c r="BAK244" s="1"/>
      <c r="BAL244" s="1"/>
      <c r="BAM244" s="1"/>
      <c r="BAN244" s="1"/>
      <c r="BAO244" s="1"/>
      <c r="BAP244" s="1"/>
      <c r="BAQ244" s="1"/>
      <c r="BAR244" s="1"/>
      <c r="BAS244" s="1"/>
      <c r="BAT244" s="1"/>
      <c r="BAU244" s="1"/>
      <c r="BAV244" s="1"/>
      <c r="BAW244" s="1"/>
      <c r="BAX244" s="1"/>
      <c r="BAY244" s="1"/>
      <c r="BAZ244" s="1"/>
      <c r="BBA244" s="1"/>
      <c r="BBB244" s="1"/>
      <c r="BBC244" s="1"/>
      <c r="BBD244" s="1"/>
      <c r="BBE244" s="1"/>
      <c r="BBF244" s="1"/>
      <c r="BBG244" s="1"/>
      <c r="BBH244" s="1"/>
      <c r="BBI244" s="1"/>
      <c r="BBJ244" s="1"/>
      <c r="BBK244" s="1"/>
      <c r="BBL244" s="1"/>
      <c r="BBM244" s="1"/>
      <c r="BBN244" s="1"/>
      <c r="BBO244" s="1"/>
      <c r="BBP244" s="1"/>
      <c r="BBQ244" s="1"/>
      <c r="BBR244" s="1"/>
      <c r="BBS244" s="1"/>
      <c r="BBT244" s="1"/>
      <c r="BBU244" s="1"/>
      <c r="BBV244" s="1"/>
      <c r="BBW244" s="1"/>
      <c r="BBX244" s="1"/>
      <c r="BBY244" s="1"/>
      <c r="BBZ244" s="1"/>
      <c r="BCA244" s="1"/>
      <c r="BCB244" s="1"/>
      <c r="BCC244" s="1"/>
      <c r="BCD244" s="1"/>
      <c r="BCE244" s="1"/>
      <c r="BCF244" s="1"/>
      <c r="BCG244" s="1"/>
      <c r="BCH244" s="1"/>
      <c r="BCI244" s="1"/>
      <c r="BCJ244" s="1"/>
      <c r="BCK244" s="1"/>
      <c r="BCL244" s="1"/>
      <c r="BCM244" s="1"/>
      <c r="BCN244" s="1"/>
      <c r="BCO244" s="1"/>
      <c r="BCP244" s="1"/>
      <c r="BCQ244" s="1"/>
      <c r="BCR244" s="1"/>
      <c r="BCS244" s="1"/>
      <c r="BCT244" s="1"/>
      <c r="BCU244" s="1"/>
      <c r="BCV244" s="1"/>
      <c r="BCW244" s="1"/>
      <c r="BCX244" s="1"/>
      <c r="BCY244" s="1"/>
      <c r="BCZ244" s="1"/>
      <c r="BDA244" s="1"/>
      <c r="BDB244" s="1"/>
      <c r="BDC244" s="1"/>
      <c r="BDD244" s="1"/>
      <c r="BDE244" s="1"/>
      <c r="BDF244" s="1"/>
      <c r="BDG244" s="1"/>
      <c r="BDH244" s="1"/>
      <c r="BDI244" s="1"/>
      <c r="BDJ244" s="1"/>
      <c r="BDK244" s="1"/>
      <c r="BDL244" s="1"/>
      <c r="BDM244" s="1"/>
      <c r="BDN244" s="1"/>
      <c r="BDO244" s="1"/>
      <c r="BDP244" s="1"/>
      <c r="BDQ244" s="1"/>
      <c r="BDR244" s="1"/>
      <c r="BDS244" s="1"/>
      <c r="BDT244" s="1"/>
      <c r="BDU244" s="1"/>
      <c r="BDV244" s="1"/>
      <c r="BDW244" s="1"/>
      <c r="BDX244" s="1"/>
      <c r="BDY244" s="1"/>
      <c r="BDZ244" s="1"/>
      <c r="BEA244" s="1"/>
      <c r="BEB244" s="1"/>
      <c r="BEC244" s="1"/>
      <c r="BED244" s="1"/>
      <c r="BEE244" s="1"/>
      <c r="BEF244" s="1"/>
      <c r="BEG244" s="1"/>
      <c r="BEH244" s="1"/>
      <c r="BEI244" s="1"/>
      <c r="BEJ244" s="1"/>
      <c r="BEK244" s="1"/>
      <c r="BEL244" s="1"/>
      <c r="BEM244" s="1"/>
      <c r="BEN244" s="1"/>
      <c r="BEO244" s="1"/>
      <c r="BEP244" s="1"/>
      <c r="BEQ244" s="1"/>
      <c r="BER244" s="1"/>
      <c r="BES244" s="1"/>
      <c r="BET244" s="1"/>
      <c r="BEU244" s="1"/>
      <c r="BEV244" s="1"/>
      <c r="BEW244" s="1"/>
      <c r="BEX244" s="1"/>
      <c r="BEY244" s="1"/>
      <c r="BEZ244" s="1"/>
      <c r="BFA244" s="1"/>
      <c r="BFB244" s="1"/>
      <c r="BFC244" s="1"/>
      <c r="BFD244" s="1"/>
      <c r="BFE244" s="1"/>
      <c r="BFF244" s="1"/>
      <c r="BFG244" s="1"/>
      <c r="BFH244" s="1"/>
      <c r="BFI244" s="1"/>
      <c r="BFJ244" s="1"/>
      <c r="BFK244" s="1"/>
      <c r="BFL244" s="1"/>
      <c r="BFM244" s="1"/>
      <c r="BFN244" s="1"/>
      <c r="BFO244" s="1"/>
      <c r="BFP244" s="1"/>
      <c r="BFQ244" s="1"/>
      <c r="BFR244" s="1"/>
      <c r="BFS244" s="1"/>
      <c r="BFT244" s="1"/>
      <c r="BFU244" s="1"/>
      <c r="BFV244" s="1"/>
      <c r="BFW244" s="1"/>
      <c r="BFX244" s="1"/>
      <c r="BFY244" s="1"/>
      <c r="BFZ244" s="1"/>
      <c r="BGA244" s="1"/>
      <c r="BGB244" s="1"/>
      <c r="BGC244" s="1"/>
      <c r="BGD244" s="1"/>
      <c r="BGE244" s="1"/>
      <c r="BGF244" s="1"/>
      <c r="BGG244" s="1"/>
      <c r="BGH244" s="1"/>
      <c r="BGI244" s="1"/>
      <c r="BGJ244" s="1"/>
      <c r="BGK244" s="1"/>
      <c r="BGL244" s="1"/>
      <c r="BGM244" s="1"/>
      <c r="BGN244" s="1"/>
      <c r="BGO244" s="1"/>
      <c r="BGP244" s="1"/>
      <c r="BGQ244" s="1"/>
      <c r="BGR244" s="1"/>
      <c r="BGS244" s="1"/>
      <c r="BGT244" s="1"/>
      <c r="BGU244" s="1"/>
      <c r="BGV244" s="1"/>
      <c r="BGW244" s="1"/>
      <c r="BGX244" s="1"/>
      <c r="BGY244" s="1"/>
      <c r="BGZ244" s="1"/>
      <c r="BHA244" s="1"/>
      <c r="BHB244" s="1"/>
      <c r="BHC244" s="1"/>
      <c r="BHD244" s="1"/>
      <c r="BHE244" s="1"/>
      <c r="BHF244" s="1"/>
      <c r="BHG244" s="1"/>
      <c r="BHH244" s="1"/>
      <c r="BHI244" s="1"/>
      <c r="BHJ244" s="1"/>
      <c r="BHK244" s="1"/>
      <c r="BHL244" s="1"/>
      <c r="BHM244" s="1"/>
      <c r="BHN244" s="1"/>
      <c r="BHO244" s="1"/>
      <c r="BHP244" s="1"/>
      <c r="BHQ244" s="1"/>
      <c r="BHR244" s="1"/>
      <c r="BHS244" s="1"/>
      <c r="BHT244" s="1"/>
      <c r="BHU244" s="1"/>
      <c r="BHV244" s="1"/>
      <c r="BHW244" s="1"/>
      <c r="BHX244" s="1"/>
      <c r="BHY244" s="1"/>
      <c r="BHZ244" s="1"/>
      <c r="BIA244" s="1"/>
      <c r="BIB244" s="1"/>
      <c r="BIC244" s="1"/>
      <c r="BID244" s="1"/>
      <c r="BIE244" s="1"/>
      <c r="BIF244" s="1"/>
      <c r="BIG244" s="1"/>
      <c r="BIH244" s="1"/>
      <c r="BII244" s="1"/>
      <c r="BIJ244" s="1"/>
      <c r="BIK244" s="1"/>
      <c r="BIL244" s="1"/>
      <c r="BIM244" s="1"/>
      <c r="BIN244" s="1"/>
      <c r="BIO244" s="1"/>
      <c r="BIP244" s="1"/>
      <c r="BIQ244" s="1"/>
      <c r="BIR244" s="1"/>
      <c r="BIS244" s="1"/>
      <c r="BIT244" s="1"/>
      <c r="BIU244" s="1"/>
      <c r="BIV244" s="1"/>
      <c r="BIW244" s="1"/>
      <c r="BIX244" s="1"/>
      <c r="BIY244" s="1"/>
      <c r="BIZ244" s="1"/>
      <c r="BJA244" s="1"/>
      <c r="BJB244" s="1"/>
      <c r="BJC244" s="1"/>
      <c r="BJD244" s="1"/>
      <c r="BJE244" s="1"/>
      <c r="BJF244" s="1"/>
      <c r="BJG244" s="1"/>
      <c r="BJH244" s="1"/>
      <c r="BJI244" s="1"/>
      <c r="BJJ244" s="1"/>
      <c r="BJK244" s="1"/>
      <c r="BJL244" s="1"/>
      <c r="BJM244" s="1"/>
      <c r="BJN244" s="1"/>
      <c r="BJO244" s="1"/>
      <c r="BJP244" s="1"/>
      <c r="BJQ244" s="1"/>
      <c r="BJR244" s="1"/>
      <c r="BJS244" s="1"/>
      <c r="BJT244" s="1"/>
      <c r="BJU244" s="1"/>
      <c r="BJV244" s="1"/>
      <c r="BJW244" s="1"/>
      <c r="BJX244" s="1"/>
      <c r="BJY244" s="1"/>
      <c r="BJZ244" s="1"/>
      <c r="BKA244" s="1"/>
      <c r="BKB244" s="1"/>
      <c r="BKC244" s="1"/>
      <c r="BKD244" s="1"/>
      <c r="BKE244" s="1"/>
      <c r="BKF244" s="1"/>
      <c r="BKG244" s="1"/>
      <c r="BKH244" s="1"/>
      <c r="BKI244" s="1"/>
      <c r="BKJ244" s="1"/>
      <c r="BKK244" s="1"/>
      <c r="BKL244" s="1"/>
      <c r="BKM244" s="1"/>
      <c r="BKN244" s="1"/>
      <c r="BKO244" s="1"/>
      <c r="BKP244" s="1"/>
      <c r="BKQ244" s="1"/>
      <c r="BKR244" s="1"/>
      <c r="BKS244" s="1"/>
      <c r="BKT244" s="1"/>
      <c r="BKU244" s="1"/>
      <c r="BKV244" s="1"/>
      <c r="BKW244" s="1"/>
      <c r="BKX244" s="1"/>
      <c r="BKY244" s="1"/>
      <c r="BKZ244" s="1"/>
      <c r="BLA244" s="1"/>
      <c r="BLB244" s="1"/>
      <c r="BLC244" s="1"/>
      <c r="BLD244" s="1"/>
      <c r="BLE244" s="1"/>
      <c r="BLF244" s="1"/>
      <c r="BLG244" s="1"/>
      <c r="BLH244" s="1"/>
      <c r="BLI244" s="1"/>
      <c r="BLJ244" s="1"/>
      <c r="BLK244" s="1"/>
      <c r="BLL244" s="1"/>
      <c r="BLM244" s="1"/>
      <c r="BLN244" s="1"/>
      <c r="BLO244" s="1"/>
      <c r="BLP244" s="1"/>
      <c r="BLQ244" s="1"/>
      <c r="BLR244" s="1"/>
      <c r="BLS244" s="1"/>
      <c r="BLT244" s="1"/>
      <c r="BLU244" s="1"/>
      <c r="BLV244" s="1"/>
      <c r="BLW244" s="1"/>
      <c r="BLX244" s="1"/>
      <c r="BLY244" s="1"/>
      <c r="BLZ244" s="1"/>
      <c r="BMA244" s="1"/>
      <c r="BMB244" s="1"/>
      <c r="BMC244" s="1"/>
      <c r="BMD244" s="1"/>
      <c r="BME244" s="1"/>
      <c r="BMF244" s="1"/>
      <c r="BMG244" s="1"/>
      <c r="BMH244" s="1"/>
      <c r="BMI244" s="1"/>
      <c r="BMJ244" s="1"/>
      <c r="BMK244" s="1"/>
      <c r="BML244" s="1"/>
      <c r="BMM244" s="1"/>
      <c r="BMN244" s="1"/>
      <c r="BMO244" s="1"/>
      <c r="BMP244" s="1"/>
      <c r="BMQ244" s="1"/>
      <c r="BMR244" s="1"/>
      <c r="BMS244" s="1"/>
      <c r="BMT244" s="1"/>
      <c r="BMU244" s="1"/>
      <c r="BMV244" s="1"/>
      <c r="BMW244" s="1"/>
      <c r="BMX244" s="1"/>
      <c r="BMY244" s="1"/>
      <c r="BMZ244" s="1"/>
      <c r="BNA244" s="1"/>
      <c r="BNB244" s="1"/>
      <c r="BNC244" s="1"/>
      <c r="BND244" s="1"/>
      <c r="BNE244" s="1"/>
      <c r="BNF244" s="1"/>
      <c r="BNG244" s="1"/>
      <c r="BNH244" s="1"/>
      <c r="BNI244" s="1"/>
      <c r="BNJ244" s="1"/>
      <c r="BNK244" s="1"/>
      <c r="BNL244" s="1"/>
      <c r="BNM244" s="1"/>
      <c r="BNN244" s="1"/>
      <c r="BNO244" s="1"/>
      <c r="BNP244" s="1"/>
      <c r="BNQ244" s="1"/>
      <c r="BNR244" s="1"/>
      <c r="BNS244" s="1"/>
      <c r="BNT244" s="1"/>
      <c r="BNU244" s="1"/>
      <c r="BNV244" s="1"/>
      <c r="BNW244" s="1"/>
      <c r="BNX244" s="1"/>
      <c r="BNY244" s="1"/>
      <c r="BNZ244" s="1"/>
      <c r="BOA244" s="1"/>
      <c r="BOB244" s="1"/>
      <c r="BOC244" s="1"/>
      <c r="BOD244" s="1"/>
      <c r="BOE244" s="1"/>
      <c r="BOF244" s="1"/>
      <c r="BOG244" s="1"/>
      <c r="BOH244" s="1"/>
      <c r="BOI244" s="1"/>
      <c r="BOJ244" s="1"/>
      <c r="BOK244" s="1"/>
      <c r="BOL244" s="1"/>
      <c r="BOM244" s="1"/>
      <c r="BON244" s="1"/>
      <c r="BOO244" s="1"/>
      <c r="BOP244" s="1"/>
      <c r="BOQ244" s="1"/>
      <c r="BOR244" s="1"/>
      <c r="BOS244" s="1"/>
      <c r="BOT244" s="1"/>
      <c r="BOU244" s="1"/>
      <c r="BOV244" s="1"/>
      <c r="BOW244" s="1"/>
      <c r="BOX244" s="1"/>
      <c r="BOY244" s="1"/>
      <c r="BOZ244" s="1"/>
      <c r="BPA244" s="1"/>
      <c r="BPB244" s="1"/>
      <c r="BPC244" s="1"/>
      <c r="BPD244" s="1"/>
      <c r="BPE244" s="1"/>
      <c r="BPF244" s="1"/>
      <c r="BPG244" s="1"/>
      <c r="BPH244" s="1"/>
      <c r="BPI244" s="1"/>
      <c r="BPJ244" s="1"/>
      <c r="BPK244" s="1"/>
      <c r="BPL244" s="1"/>
      <c r="BPM244" s="1"/>
      <c r="BPN244" s="1"/>
      <c r="BPO244" s="1"/>
      <c r="BPP244" s="1"/>
      <c r="BPQ244" s="1"/>
      <c r="BPR244" s="1"/>
      <c r="BPS244" s="1"/>
      <c r="BPT244" s="1"/>
      <c r="BPU244" s="1"/>
      <c r="BPV244" s="1"/>
      <c r="BPW244" s="1"/>
      <c r="BPX244" s="1"/>
      <c r="BPY244" s="1"/>
      <c r="BPZ244" s="1"/>
      <c r="BQA244" s="1"/>
      <c r="BQB244" s="1"/>
      <c r="BQC244" s="1"/>
      <c r="BQD244" s="1"/>
      <c r="BQE244" s="1"/>
      <c r="BQF244" s="1"/>
      <c r="BQG244" s="1"/>
      <c r="BQH244" s="1"/>
      <c r="BQI244" s="1"/>
      <c r="BQJ244" s="1"/>
      <c r="BQK244" s="1"/>
      <c r="BQL244" s="1"/>
      <c r="BQM244" s="1"/>
      <c r="BQN244" s="1"/>
      <c r="BQO244" s="1"/>
      <c r="BQP244" s="1"/>
      <c r="BQQ244" s="1"/>
      <c r="BQR244" s="1"/>
      <c r="BQS244" s="1"/>
      <c r="BQT244" s="1"/>
      <c r="BQU244" s="1"/>
      <c r="BQV244" s="1"/>
      <c r="BQW244" s="1"/>
      <c r="BQX244" s="1"/>
      <c r="BQY244" s="1"/>
      <c r="BQZ244" s="1"/>
      <c r="BRA244" s="1"/>
      <c r="BRB244" s="1"/>
      <c r="BRC244" s="1"/>
      <c r="BRD244" s="1"/>
      <c r="BRE244" s="1"/>
      <c r="BRF244" s="1"/>
      <c r="BRG244" s="1"/>
      <c r="BRH244" s="1"/>
      <c r="BRI244" s="1"/>
      <c r="BRJ244" s="1"/>
      <c r="BRK244" s="1"/>
      <c r="BRL244" s="1"/>
      <c r="BRM244" s="1"/>
      <c r="BRN244" s="1"/>
      <c r="BRO244" s="1"/>
      <c r="BRP244" s="1"/>
      <c r="BRQ244" s="1"/>
      <c r="BRR244" s="1"/>
      <c r="BRS244" s="1"/>
      <c r="BRT244" s="1"/>
      <c r="BRU244" s="1"/>
      <c r="BRV244" s="1"/>
      <c r="BRW244" s="1"/>
      <c r="BRX244" s="1"/>
      <c r="BRY244" s="1"/>
      <c r="BRZ244" s="1"/>
      <c r="BSA244" s="1"/>
      <c r="BSB244" s="1"/>
      <c r="BSC244" s="1"/>
      <c r="BSD244" s="1"/>
      <c r="BSE244" s="1"/>
      <c r="BSF244" s="1"/>
      <c r="BSG244" s="1"/>
      <c r="BSH244" s="1"/>
      <c r="BSI244" s="1"/>
      <c r="BSJ244" s="1"/>
      <c r="BSK244" s="1"/>
      <c r="BSL244" s="1"/>
      <c r="BSM244" s="1"/>
      <c r="BSN244" s="1"/>
      <c r="BSO244" s="1"/>
      <c r="BSP244" s="1"/>
      <c r="BSQ244" s="1"/>
      <c r="BSR244" s="1"/>
      <c r="BSS244" s="1"/>
      <c r="BST244" s="1"/>
      <c r="BSU244" s="1"/>
      <c r="BSV244" s="1"/>
      <c r="BSW244" s="1"/>
      <c r="BSX244" s="1"/>
      <c r="BSY244" s="1"/>
      <c r="BSZ244" s="1"/>
      <c r="BTA244" s="1"/>
      <c r="BTB244" s="1"/>
      <c r="BTC244" s="1"/>
      <c r="BTD244" s="1"/>
      <c r="BTE244" s="1"/>
      <c r="BTF244" s="1"/>
      <c r="BTG244" s="1"/>
      <c r="BTH244" s="1"/>
      <c r="BTI244" s="1"/>
      <c r="BTJ244" s="1"/>
      <c r="BTK244" s="1"/>
      <c r="BTL244" s="1"/>
      <c r="BTM244" s="1"/>
      <c r="BTN244" s="1"/>
      <c r="BTO244" s="1"/>
      <c r="BTP244" s="1"/>
      <c r="BTQ244" s="1"/>
      <c r="BTR244" s="1"/>
      <c r="BTS244" s="1"/>
      <c r="BTT244" s="1"/>
      <c r="BTU244" s="1"/>
      <c r="BTV244" s="1"/>
      <c r="BTW244" s="1"/>
      <c r="BTX244" s="1"/>
      <c r="BTY244" s="1"/>
      <c r="BTZ244" s="1"/>
      <c r="BUA244" s="1"/>
    </row>
    <row r="245" spans="1:1899" s="135" customFormat="1" ht="15.75">
      <c r="A245" s="98"/>
      <c r="B245" s="104" t="s">
        <v>138</v>
      </c>
      <c r="C245" s="104"/>
      <c r="D245" s="104"/>
      <c r="E245" s="104"/>
      <c r="F245" s="118" t="s">
        <v>70</v>
      </c>
      <c r="G245" s="113">
        <v>929.06</v>
      </c>
      <c r="H245" s="108">
        <v>663.61</v>
      </c>
      <c r="I245" s="108">
        <v>929.06</v>
      </c>
      <c r="J245" s="108">
        <v>929.06</v>
      </c>
      <c r="K245" s="109">
        <v>929.06</v>
      </c>
      <c r="L245" s="9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  <c r="ACD245" s="1"/>
      <c r="ACE245" s="1"/>
      <c r="ACF245" s="1"/>
      <c r="ACG245" s="1"/>
      <c r="ACH245" s="1"/>
      <c r="ACI245" s="1"/>
      <c r="ACJ245" s="1"/>
      <c r="ACK245" s="1"/>
      <c r="ACL245" s="1"/>
      <c r="ACM245" s="1"/>
      <c r="ACN245" s="1"/>
      <c r="ACO245" s="1"/>
      <c r="ACP245" s="1"/>
      <c r="ACQ245" s="1"/>
      <c r="ACR245" s="1"/>
      <c r="ACS245" s="1"/>
      <c r="ACT245" s="1"/>
      <c r="ACU245" s="1"/>
      <c r="ACV245" s="1"/>
      <c r="ACW245" s="1"/>
      <c r="ACX245" s="1"/>
      <c r="ACY245" s="1"/>
      <c r="ACZ245" s="1"/>
      <c r="ADA245" s="1"/>
      <c r="ADB245" s="1"/>
      <c r="ADC245" s="1"/>
      <c r="ADD245" s="1"/>
      <c r="ADE245" s="1"/>
      <c r="ADF245" s="1"/>
      <c r="ADG245" s="1"/>
      <c r="ADH245" s="1"/>
      <c r="ADI245" s="1"/>
      <c r="ADJ245" s="1"/>
      <c r="ADK245" s="1"/>
      <c r="ADL245" s="1"/>
      <c r="ADM245" s="1"/>
      <c r="ADN245" s="1"/>
      <c r="ADO245" s="1"/>
      <c r="ADP245" s="1"/>
      <c r="ADQ245" s="1"/>
      <c r="ADR245" s="1"/>
      <c r="ADS245" s="1"/>
      <c r="ADT245" s="1"/>
      <c r="ADU245" s="1"/>
      <c r="ADV245" s="1"/>
      <c r="ADW245" s="1"/>
      <c r="ADX245" s="1"/>
      <c r="ADY245" s="1"/>
      <c r="ADZ245" s="1"/>
      <c r="AEA245" s="1"/>
      <c r="AEB245" s="1"/>
      <c r="AEC245" s="1"/>
      <c r="AED245" s="1"/>
      <c r="AEE245" s="1"/>
      <c r="AEF245" s="1"/>
      <c r="AEG245" s="1"/>
      <c r="AEH245" s="1"/>
      <c r="AEI245" s="1"/>
      <c r="AEJ245" s="1"/>
      <c r="AEK245" s="1"/>
      <c r="AEL245" s="1"/>
      <c r="AEM245" s="1"/>
      <c r="AEN245" s="1"/>
      <c r="AEO245" s="1"/>
      <c r="AEP245" s="1"/>
      <c r="AEQ245" s="1"/>
      <c r="AER245" s="1"/>
      <c r="AES245" s="1"/>
      <c r="AET245" s="1"/>
      <c r="AEU245" s="1"/>
      <c r="AEV245" s="1"/>
      <c r="AEW245" s="1"/>
      <c r="AEX245" s="1"/>
      <c r="AEY245" s="1"/>
      <c r="AEZ245" s="1"/>
      <c r="AFA245" s="1"/>
      <c r="AFB245" s="1"/>
      <c r="AFC245" s="1"/>
      <c r="AFD245" s="1"/>
      <c r="AFE245" s="1"/>
      <c r="AFF245" s="1"/>
      <c r="AFG245" s="1"/>
      <c r="AFH245" s="1"/>
      <c r="AFI245" s="1"/>
      <c r="AFJ245" s="1"/>
      <c r="AFK245" s="1"/>
      <c r="AFL245" s="1"/>
      <c r="AFM245" s="1"/>
      <c r="AFN245" s="1"/>
      <c r="AFO245" s="1"/>
      <c r="AFP245" s="1"/>
      <c r="AFQ245" s="1"/>
      <c r="AFR245" s="1"/>
      <c r="AFS245" s="1"/>
      <c r="AFT245" s="1"/>
      <c r="AFU245" s="1"/>
      <c r="AFV245" s="1"/>
      <c r="AFW245" s="1"/>
      <c r="AFX245" s="1"/>
      <c r="AFY245" s="1"/>
      <c r="AFZ245" s="1"/>
      <c r="AGA245" s="1"/>
      <c r="AGB245" s="1"/>
      <c r="AGC245" s="1"/>
      <c r="AGD245" s="1"/>
      <c r="AGE245" s="1"/>
      <c r="AGF245" s="1"/>
      <c r="AGG245" s="1"/>
      <c r="AGH245" s="1"/>
      <c r="AGI245" s="1"/>
      <c r="AGJ245" s="1"/>
      <c r="AGK245" s="1"/>
      <c r="AGL245" s="1"/>
      <c r="AGM245" s="1"/>
      <c r="AGN245" s="1"/>
      <c r="AGO245" s="1"/>
      <c r="AGP245" s="1"/>
      <c r="AGQ245" s="1"/>
      <c r="AGR245" s="1"/>
      <c r="AGS245" s="1"/>
      <c r="AGT245" s="1"/>
      <c r="AGU245" s="1"/>
      <c r="AGV245" s="1"/>
      <c r="AGW245" s="1"/>
      <c r="AGX245" s="1"/>
      <c r="AGY245" s="1"/>
      <c r="AGZ245" s="1"/>
      <c r="AHA245" s="1"/>
      <c r="AHB245" s="1"/>
      <c r="AHC245" s="1"/>
      <c r="AHD245" s="1"/>
      <c r="AHE245" s="1"/>
      <c r="AHF245" s="1"/>
      <c r="AHG245" s="1"/>
      <c r="AHH245" s="1"/>
      <c r="AHI245" s="1"/>
      <c r="AHJ245" s="1"/>
      <c r="AHK245" s="1"/>
      <c r="AHL245" s="1"/>
      <c r="AHM245" s="1"/>
      <c r="AHN245" s="1"/>
      <c r="AHO245" s="1"/>
      <c r="AHP245" s="1"/>
      <c r="AHQ245" s="1"/>
      <c r="AHR245" s="1"/>
      <c r="AHS245" s="1"/>
      <c r="AHT245" s="1"/>
      <c r="AHU245" s="1"/>
      <c r="AHV245" s="1"/>
      <c r="AHW245" s="1"/>
      <c r="AHX245" s="1"/>
      <c r="AHY245" s="1"/>
      <c r="AHZ245" s="1"/>
      <c r="AIA245" s="1"/>
      <c r="AIB245" s="1"/>
      <c r="AIC245" s="1"/>
      <c r="AID245" s="1"/>
      <c r="AIE245" s="1"/>
      <c r="AIF245" s="1"/>
      <c r="AIG245" s="1"/>
      <c r="AIH245" s="1"/>
      <c r="AII245" s="1"/>
      <c r="AIJ245" s="1"/>
      <c r="AIK245" s="1"/>
      <c r="AIL245" s="1"/>
      <c r="AIM245" s="1"/>
      <c r="AIN245" s="1"/>
      <c r="AIO245" s="1"/>
      <c r="AIP245" s="1"/>
      <c r="AIQ245" s="1"/>
      <c r="AIR245" s="1"/>
      <c r="AIS245" s="1"/>
      <c r="AIT245" s="1"/>
      <c r="AIU245" s="1"/>
      <c r="AIV245" s="1"/>
      <c r="AIW245" s="1"/>
      <c r="AIX245" s="1"/>
      <c r="AIY245" s="1"/>
      <c r="AIZ245" s="1"/>
      <c r="AJA245" s="1"/>
      <c r="AJB245" s="1"/>
      <c r="AJC245" s="1"/>
      <c r="AJD245" s="1"/>
      <c r="AJE245" s="1"/>
      <c r="AJF245" s="1"/>
      <c r="AJG245" s="1"/>
      <c r="AJH245" s="1"/>
      <c r="AJI245" s="1"/>
      <c r="AJJ245" s="1"/>
      <c r="AJK245" s="1"/>
      <c r="AJL245" s="1"/>
      <c r="AJM245" s="1"/>
      <c r="AJN245" s="1"/>
      <c r="AJO245" s="1"/>
      <c r="AJP245" s="1"/>
      <c r="AJQ245" s="1"/>
      <c r="AJR245" s="1"/>
      <c r="AJS245" s="1"/>
      <c r="AJT245" s="1"/>
      <c r="AJU245" s="1"/>
      <c r="AJV245" s="1"/>
      <c r="AJW245" s="1"/>
      <c r="AJX245" s="1"/>
      <c r="AJY245" s="1"/>
      <c r="AJZ245" s="1"/>
      <c r="AKA245" s="1"/>
      <c r="AKB245" s="1"/>
      <c r="AKC245" s="1"/>
      <c r="AKD245" s="1"/>
      <c r="AKE245" s="1"/>
      <c r="AKF245" s="1"/>
      <c r="AKG245" s="1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  <c r="AKX245" s="1"/>
      <c r="AKY245" s="1"/>
      <c r="AKZ245" s="1"/>
      <c r="ALA245" s="1"/>
      <c r="ALB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1"/>
      <c r="AMJ245" s="1"/>
      <c r="AMK245" s="1"/>
      <c r="AML245" s="1"/>
      <c r="AMM245" s="1"/>
      <c r="AMN245" s="1"/>
      <c r="AMO245" s="1"/>
      <c r="AMP245" s="1"/>
      <c r="AMQ245" s="1"/>
      <c r="AMR245" s="1"/>
      <c r="AMS245" s="1"/>
      <c r="AMT245" s="1"/>
      <c r="AMU245" s="1"/>
      <c r="AMV245" s="1"/>
      <c r="AMW245" s="1"/>
      <c r="AMX245" s="1"/>
      <c r="AMY245" s="1"/>
      <c r="AMZ245" s="1"/>
      <c r="ANA245" s="1"/>
      <c r="ANB245" s="1"/>
      <c r="ANC245" s="1"/>
      <c r="AND245" s="1"/>
      <c r="ANE245" s="1"/>
      <c r="ANF245" s="1"/>
      <c r="ANG245" s="1"/>
      <c r="ANH245" s="1"/>
      <c r="ANI245" s="1"/>
      <c r="ANJ245" s="1"/>
      <c r="ANK245" s="1"/>
      <c r="ANL245" s="1"/>
      <c r="ANM245" s="1"/>
      <c r="ANN245" s="1"/>
      <c r="ANO245" s="1"/>
      <c r="ANP245" s="1"/>
      <c r="ANQ245" s="1"/>
      <c r="ANR245" s="1"/>
      <c r="ANS245" s="1"/>
      <c r="ANT245" s="1"/>
      <c r="ANU245" s="1"/>
      <c r="ANV245" s="1"/>
      <c r="ANW245" s="1"/>
      <c r="ANX245" s="1"/>
      <c r="ANY245" s="1"/>
      <c r="ANZ245" s="1"/>
      <c r="AOA245" s="1"/>
      <c r="AOB245" s="1"/>
      <c r="AOC245" s="1"/>
      <c r="AOD245" s="1"/>
      <c r="AOE245" s="1"/>
      <c r="AOF245" s="1"/>
      <c r="AOG245" s="1"/>
      <c r="AOH245" s="1"/>
      <c r="AOI245" s="1"/>
      <c r="AOJ245" s="1"/>
      <c r="AOK245" s="1"/>
      <c r="AOL245" s="1"/>
      <c r="AOM245" s="1"/>
      <c r="AON245" s="1"/>
      <c r="AOO245" s="1"/>
      <c r="AOP245" s="1"/>
      <c r="AOQ245" s="1"/>
      <c r="AOR245" s="1"/>
      <c r="AOS245" s="1"/>
      <c r="AOT245" s="1"/>
      <c r="AOU245" s="1"/>
      <c r="AOV245" s="1"/>
      <c r="AOW245" s="1"/>
      <c r="AOX245" s="1"/>
      <c r="AOY245" s="1"/>
      <c r="AOZ245" s="1"/>
      <c r="APA245" s="1"/>
      <c r="APB245" s="1"/>
      <c r="APC245" s="1"/>
      <c r="APD245" s="1"/>
      <c r="APE245" s="1"/>
      <c r="APF245" s="1"/>
      <c r="APG245" s="1"/>
      <c r="APH245" s="1"/>
      <c r="API245" s="1"/>
      <c r="APJ245" s="1"/>
      <c r="APK245" s="1"/>
      <c r="APL245" s="1"/>
      <c r="APM245" s="1"/>
      <c r="APN245" s="1"/>
      <c r="APO245" s="1"/>
      <c r="APP245" s="1"/>
      <c r="APQ245" s="1"/>
      <c r="APR245" s="1"/>
      <c r="APS245" s="1"/>
      <c r="APT245" s="1"/>
      <c r="APU245" s="1"/>
      <c r="APV245" s="1"/>
      <c r="APW245" s="1"/>
      <c r="APX245" s="1"/>
      <c r="APY245" s="1"/>
      <c r="APZ245" s="1"/>
      <c r="AQA245" s="1"/>
      <c r="AQB245" s="1"/>
      <c r="AQC245" s="1"/>
      <c r="AQD245" s="1"/>
      <c r="AQE245" s="1"/>
      <c r="AQF245" s="1"/>
      <c r="AQG245" s="1"/>
      <c r="AQH245" s="1"/>
      <c r="AQI245" s="1"/>
      <c r="AQJ245" s="1"/>
      <c r="AQK245" s="1"/>
      <c r="AQL245" s="1"/>
      <c r="AQM245" s="1"/>
      <c r="AQN245" s="1"/>
      <c r="AQO245" s="1"/>
      <c r="AQP245" s="1"/>
      <c r="AQQ245" s="1"/>
      <c r="AQR245" s="1"/>
      <c r="AQS245" s="1"/>
      <c r="AQT245" s="1"/>
      <c r="AQU245" s="1"/>
      <c r="AQV245" s="1"/>
      <c r="AQW245" s="1"/>
      <c r="AQX245" s="1"/>
      <c r="AQY245" s="1"/>
      <c r="AQZ245" s="1"/>
      <c r="ARA245" s="1"/>
      <c r="ARB245" s="1"/>
      <c r="ARC245" s="1"/>
      <c r="ARD245" s="1"/>
      <c r="ARE245" s="1"/>
      <c r="ARF245" s="1"/>
      <c r="ARG245" s="1"/>
      <c r="ARH245" s="1"/>
      <c r="ARI245" s="1"/>
      <c r="ARJ245" s="1"/>
      <c r="ARK245" s="1"/>
      <c r="ARL245" s="1"/>
      <c r="ARM245" s="1"/>
      <c r="ARN245" s="1"/>
      <c r="ARO245" s="1"/>
      <c r="ARP245" s="1"/>
      <c r="ARQ245" s="1"/>
      <c r="ARR245" s="1"/>
      <c r="ARS245" s="1"/>
      <c r="ART245" s="1"/>
      <c r="ARU245" s="1"/>
      <c r="ARV245" s="1"/>
      <c r="ARW245" s="1"/>
      <c r="ARX245" s="1"/>
      <c r="ARY245" s="1"/>
      <c r="ARZ245" s="1"/>
      <c r="ASA245" s="1"/>
      <c r="ASB245" s="1"/>
      <c r="ASC245" s="1"/>
      <c r="ASD245" s="1"/>
      <c r="ASE245" s="1"/>
      <c r="ASF245" s="1"/>
      <c r="ASG245" s="1"/>
      <c r="ASH245" s="1"/>
      <c r="ASI245" s="1"/>
      <c r="ASJ245" s="1"/>
      <c r="ASK245" s="1"/>
      <c r="ASL245" s="1"/>
      <c r="ASM245" s="1"/>
      <c r="ASN245" s="1"/>
      <c r="ASO245" s="1"/>
      <c r="ASP245" s="1"/>
      <c r="ASQ245" s="1"/>
      <c r="ASR245" s="1"/>
      <c r="ASS245" s="1"/>
      <c r="AST245" s="1"/>
      <c r="ASU245" s="1"/>
      <c r="ASV245" s="1"/>
      <c r="ASW245" s="1"/>
      <c r="ASX245" s="1"/>
      <c r="ASY245" s="1"/>
      <c r="ASZ245" s="1"/>
      <c r="ATA245" s="1"/>
      <c r="ATB245" s="1"/>
      <c r="ATC245" s="1"/>
      <c r="ATD245" s="1"/>
      <c r="ATE245" s="1"/>
      <c r="ATF245" s="1"/>
      <c r="ATG245" s="1"/>
      <c r="ATH245" s="1"/>
      <c r="ATI245" s="1"/>
      <c r="ATJ245" s="1"/>
      <c r="ATK245" s="1"/>
      <c r="ATL245" s="1"/>
      <c r="ATM245" s="1"/>
      <c r="ATN245" s="1"/>
      <c r="ATO245" s="1"/>
      <c r="ATP245" s="1"/>
      <c r="ATQ245" s="1"/>
      <c r="ATR245" s="1"/>
      <c r="ATS245" s="1"/>
      <c r="ATT245" s="1"/>
      <c r="ATU245" s="1"/>
      <c r="ATV245" s="1"/>
      <c r="ATW245" s="1"/>
      <c r="ATX245" s="1"/>
      <c r="ATY245" s="1"/>
      <c r="ATZ245" s="1"/>
      <c r="AUA245" s="1"/>
      <c r="AUB245" s="1"/>
      <c r="AUC245" s="1"/>
      <c r="AUD245" s="1"/>
      <c r="AUE245" s="1"/>
      <c r="AUF245" s="1"/>
      <c r="AUG245" s="1"/>
      <c r="AUH245" s="1"/>
      <c r="AUI245" s="1"/>
      <c r="AUJ245" s="1"/>
      <c r="AUK245" s="1"/>
      <c r="AUL245" s="1"/>
      <c r="AUM245" s="1"/>
      <c r="AUN245" s="1"/>
      <c r="AUO245" s="1"/>
      <c r="AUP245" s="1"/>
      <c r="AUQ245" s="1"/>
      <c r="AUR245" s="1"/>
      <c r="AUS245" s="1"/>
      <c r="AUT245" s="1"/>
      <c r="AUU245" s="1"/>
      <c r="AUV245" s="1"/>
      <c r="AUW245" s="1"/>
      <c r="AUX245" s="1"/>
      <c r="AUY245" s="1"/>
      <c r="AUZ245" s="1"/>
      <c r="AVA245" s="1"/>
      <c r="AVB245" s="1"/>
      <c r="AVC245" s="1"/>
      <c r="AVD245" s="1"/>
      <c r="AVE245" s="1"/>
      <c r="AVF245" s="1"/>
      <c r="AVG245" s="1"/>
      <c r="AVH245" s="1"/>
      <c r="AVI245" s="1"/>
      <c r="AVJ245" s="1"/>
      <c r="AVK245" s="1"/>
      <c r="AVL245" s="1"/>
      <c r="AVM245" s="1"/>
      <c r="AVN245" s="1"/>
      <c r="AVO245" s="1"/>
      <c r="AVP245" s="1"/>
      <c r="AVQ245" s="1"/>
      <c r="AVR245" s="1"/>
      <c r="AVS245" s="1"/>
      <c r="AVT245" s="1"/>
      <c r="AVU245" s="1"/>
      <c r="AVV245" s="1"/>
      <c r="AVW245" s="1"/>
      <c r="AVX245" s="1"/>
      <c r="AVY245" s="1"/>
      <c r="AVZ245" s="1"/>
      <c r="AWA245" s="1"/>
      <c r="AWB245" s="1"/>
      <c r="AWC245" s="1"/>
      <c r="AWD245" s="1"/>
      <c r="AWE245" s="1"/>
      <c r="AWF245" s="1"/>
      <c r="AWG245" s="1"/>
      <c r="AWH245" s="1"/>
      <c r="AWI245" s="1"/>
      <c r="AWJ245" s="1"/>
      <c r="AWK245" s="1"/>
      <c r="AWL245" s="1"/>
      <c r="AWM245" s="1"/>
      <c r="AWN245" s="1"/>
      <c r="AWO245" s="1"/>
      <c r="AWP245" s="1"/>
      <c r="AWQ245" s="1"/>
      <c r="AWR245" s="1"/>
      <c r="AWS245" s="1"/>
      <c r="AWT245" s="1"/>
      <c r="AWU245" s="1"/>
      <c r="AWV245" s="1"/>
      <c r="AWW245" s="1"/>
      <c r="AWX245" s="1"/>
      <c r="AWY245" s="1"/>
      <c r="AWZ245" s="1"/>
      <c r="AXA245" s="1"/>
      <c r="AXB245" s="1"/>
      <c r="AXC245" s="1"/>
      <c r="AXD245" s="1"/>
      <c r="AXE245" s="1"/>
      <c r="AXF245" s="1"/>
      <c r="AXG245" s="1"/>
      <c r="AXH245" s="1"/>
      <c r="AXI245" s="1"/>
      <c r="AXJ245" s="1"/>
      <c r="AXK245" s="1"/>
      <c r="AXL245" s="1"/>
      <c r="AXM245" s="1"/>
      <c r="AXN245" s="1"/>
      <c r="AXO245" s="1"/>
      <c r="AXP245" s="1"/>
      <c r="AXQ245" s="1"/>
      <c r="AXR245" s="1"/>
      <c r="AXS245" s="1"/>
      <c r="AXT245" s="1"/>
      <c r="AXU245" s="1"/>
      <c r="AXV245" s="1"/>
      <c r="AXW245" s="1"/>
      <c r="AXX245" s="1"/>
      <c r="AXY245" s="1"/>
      <c r="AXZ245" s="1"/>
      <c r="AYA245" s="1"/>
      <c r="AYB245" s="1"/>
      <c r="AYC245" s="1"/>
      <c r="AYD245" s="1"/>
      <c r="AYE245" s="1"/>
      <c r="AYF245" s="1"/>
      <c r="AYG245" s="1"/>
      <c r="AYH245" s="1"/>
      <c r="AYI245" s="1"/>
      <c r="AYJ245" s="1"/>
      <c r="AYK245" s="1"/>
      <c r="AYL245" s="1"/>
      <c r="AYM245" s="1"/>
      <c r="AYN245" s="1"/>
      <c r="AYO245" s="1"/>
      <c r="AYP245" s="1"/>
      <c r="AYQ245" s="1"/>
      <c r="AYR245" s="1"/>
      <c r="AYS245" s="1"/>
      <c r="AYT245" s="1"/>
      <c r="AYU245" s="1"/>
      <c r="AYV245" s="1"/>
      <c r="AYW245" s="1"/>
      <c r="AYX245" s="1"/>
      <c r="AYY245" s="1"/>
      <c r="AYZ245" s="1"/>
      <c r="AZA245" s="1"/>
      <c r="AZB245" s="1"/>
      <c r="AZC245" s="1"/>
      <c r="AZD245" s="1"/>
      <c r="AZE245" s="1"/>
      <c r="AZF245" s="1"/>
      <c r="AZG245" s="1"/>
      <c r="AZH245" s="1"/>
      <c r="AZI245" s="1"/>
      <c r="AZJ245" s="1"/>
      <c r="AZK245" s="1"/>
      <c r="AZL245" s="1"/>
      <c r="AZM245" s="1"/>
      <c r="AZN245" s="1"/>
      <c r="AZO245" s="1"/>
      <c r="AZP245" s="1"/>
      <c r="AZQ245" s="1"/>
      <c r="AZR245" s="1"/>
      <c r="AZS245" s="1"/>
      <c r="AZT245" s="1"/>
      <c r="AZU245" s="1"/>
      <c r="AZV245" s="1"/>
      <c r="AZW245" s="1"/>
      <c r="AZX245" s="1"/>
      <c r="AZY245" s="1"/>
      <c r="AZZ245" s="1"/>
      <c r="BAA245" s="1"/>
      <c r="BAB245" s="1"/>
      <c r="BAC245" s="1"/>
      <c r="BAD245" s="1"/>
      <c r="BAE245" s="1"/>
      <c r="BAF245" s="1"/>
      <c r="BAG245" s="1"/>
      <c r="BAH245" s="1"/>
      <c r="BAI245" s="1"/>
      <c r="BAJ245" s="1"/>
      <c r="BAK245" s="1"/>
      <c r="BAL245" s="1"/>
      <c r="BAM245" s="1"/>
      <c r="BAN245" s="1"/>
      <c r="BAO245" s="1"/>
      <c r="BAP245" s="1"/>
      <c r="BAQ245" s="1"/>
      <c r="BAR245" s="1"/>
      <c r="BAS245" s="1"/>
      <c r="BAT245" s="1"/>
      <c r="BAU245" s="1"/>
      <c r="BAV245" s="1"/>
      <c r="BAW245" s="1"/>
      <c r="BAX245" s="1"/>
      <c r="BAY245" s="1"/>
      <c r="BAZ245" s="1"/>
      <c r="BBA245" s="1"/>
      <c r="BBB245" s="1"/>
      <c r="BBC245" s="1"/>
      <c r="BBD245" s="1"/>
      <c r="BBE245" s="1"/>
      <c r="BBF245" s="1"/>
      <c r="BBG245" s="1"/>
      <c r="BBH245" s="1"/>
      <c r="BBI245" s="1"/>
      <c r="BBJ245" s="1"/>
      <c r="BBK245" s="1"/>
      <c r="BBL245" s="1"/>
      <c r="BBM245" s="1"/>
      <c r="BBN245" s="1"/>
      <c r="BBO245" s="1"/>
      <c r="BBP245" s="1"/>
      <c r="BBQ245" s="1"/>
      <c r="BBR245" s="1"/>
      <c r="BBS245" s="1"/>
      <c r="BBT245" s="1"/>
      <c r="BBU245" s="1"/>
      <c r="BBV245" s="1"/>
      <c r="BBW245" s="1"/>
      <c r="BBX245" s="1"/>
      <c r="BBY245" s="1"/>
      <c r="BBZ245" s="1"/>
      <c r="BCA245" s="1"/>
      <c r="BCB245" s="1"/>
      <c r="BCC245" s="1"/>
      <c r="BCD245" s="1"/>
      <c r="BCE245" s="1"/>
      <c r="BCF245" s="1"/>
      <c r="BCG245" s="1"/>
      <c r="BCH245" s="1"/>
      <c r="BCI245" s="1"/>
      <c r="BCJ245" s="1"/>
      <c r="BCK245" s="1"/>
      <c r="BCL245" s="1"/>
      <c r="BCM245" s="1"/>
      <c r="BCN245" s="1"/>
      <c r="BCO245" s="1"/>
      <c r="BCP245" s="1"/>
      <c r="BCQ245" s="1"/>
      <c r="BCR245" s="1"/>
      <c r="BCS245" s="1"/>
      <c r="BCT245" s="1"/>
      <c r="BCU245" s="1"/>
      <c r="BCV245" s="1"/>
      <c r="BCW245" s="1"/>
      <c r="BCX245" s="1"/>
      <c r="BCY245" s="1"/>
      <c r="BCZ245" s="1"/>
      <c r="BDA245" s="1"/>
      <c r="BDB245" s="1"/>
      <c r="BDC245" s="1"/>
      <c r="BDD245" s="1"/>
      <c r="BDE245" s="1"/>
      <c r="BDF245" s="1"/>
      <c r="BDG245" s="1"/>
      <c r="BDH245" s="1"/>
      <c r="BDI245" s="1"/>
      <c r="BDJ245" s="1"/>
      <c r="BDK245" s="1"/>
      <c r="BDL245" s="1"/>
      <c r="BDM245" s="1"/>
      <c r="BDN245" s="1"/>
      <c r="BDO245" s="1"/>
      <c r="BDP245" s="1"/>
      <c r="BDQ245" s="1"/>
      <c r="BDR245" s="1"/>
      <c r="BDS245" s="1"/>
      <c r="BDT245" s="1"/>
      <c r="BDU245" s="1"/>
      <c r="BDV245" s="1"/>
      <c r="BDW245" s="1"/>
      <c r="BDX245" s="1"/>
      <c r="BDY245" s="1"/>
      <c r="BDZ245" s="1"/>
      <c r="BEA245" s="1"/>
      <c r="BEB245" s="1"/>
      <c r="BEC245" s="1"/>
      <c r="BED245" s="1"/>
      <c r="BEE245" s="1"/>
      <c r="BEF245" s="1"/>
      <c r="BEG245" s="1"/>
      <c r="BEH245" s="1"/>
      <c r="BEI245" s="1"/>
      <c r="BEJ245" s="1"/>
      <c r="BEK245" s="1"/>
      <c r="BEL245" s="1"/>
      <c r="BEM245" s="1"/>
      <c r="BEN245" s="1"/>
      <c r="BEO245" s="1"/>
      <c r="BEP245" s="1"/>
      <c r="BEQ245" s="1"/>
      <c r="BER245" s="1"/>
      <c r="BES245" s="1"/>
      <c r="BET245" s="1"/>
      <c r="BEU245" s="1"/>
      <c r="BEV245" s="1"/>
      <c r="BEW245" s="1"/>
      <c r="BEX245" s="1"/>
      <c r="BEY245" s="1"/>
      <c r="BEZ245" s="1"/>
      <c r="BFA245" s="1"/>
      <c r="BFB245" s="1"/>
      <c r="BFC245" s="1"/>
      <c r="BFD245" s="1"/>
      <c r="BFE245" s="1"/>
      <c r="BFF245" s="1"/>
      <c r="BFG245" s="1"/>
      <c r="BFH245" s="1"/>
      <c r="BFI245" s="1"/>
      <c r="BFJ245" s="1"/>
      <c r="BFK245" s="1"/>
      <c r="BFL245" s="1"/>
      <c r="BFM245" s="1"/>
      <c r="BFN245" s="1"/>
      <c r="BFO245" s="1"/>
      <c r="BFP245" s="1"/>
      <c r="BFQ245" s="1"/>
      <c r="BFR245" s="1"/>
      <c r="BFS245" s="1"/>
      <c r="BFT245" s="1"/>
      <c r="BFU245" s="1"/>
      <c r="BFV245" s="1"/>
      <c r="BFW245" s="1"/>
      <c r="BFX245" s="1"/>
      <c r="BFY245" s="1"/>
      <c r="BFZ245" s="1"/>
      <c r="BGA245" s="1"/>
      <c r="BGB245" s="1"/>
      <c r="BGC245" s="1"/>
      <c r="BGD245" s="1"/>
      <c r="BGE245" s="1"/>
      <c r="BGF245" s="1"/>
      <c r="BGG245" s="1"/>
      <c r="BGH245" s="1"/>
      <c r="BGI245" s="1"/>
      <c r="BGJ245" s="1"/>
      <c r="BGK245" s="1"/>
      <c r="BGL245" s="1"/>
      <c r="BGM245" s="1"/>
      <c r="BGN245" s="1"/>
      <c r="BGO245" s="1"/>
      <c r="BGP245" s="1"/>
      <c r="BGQ245" s="1"/>
      <c r="BGR245" s="1"/>
      <c r="BGS245" s="1"/>
      <c r="BGT245" s="1"/>
      <c r="BGU245" s="1"/>
      <c r="BGV245" s="1"/>
      <c r="BGW245" s="1"/>
      <c r="BGX245" s="1"/>
      <c r="BGY245" s="1"/>
      <c r="BGZ245" s="1"/>
      <c r="BHA245" s="1"/>
      <c r="BHB245" s="1"/>
      <c r="BHC245" s="1"/>
      <c r="BHD245" s="1"/>
      <c r="BHE245" s="1"/>
      <c r="BHF245" s="1"/>
      <c r="BHG245" s="1"/>
      <c r="BHH245" s="1"/>
      <c r="BHI245" s="1"/>
      <c r="BHJ245" s="1"/>
      <c r="BHK245" s="1"/>
      <c r="BHL245" s="1"/>
      <c r="BHM245" s="1"/>
      <c r="BHN245" s="1"/>
      <c r="BHO245" s="1"/>
      <c r="BHP245" s="1"/>
      <c r="BHQ245" s="1"/>
      <c r="BHR245" s="1"/>
      <c r="BHS245" s="1"/>
      <c r="BHT245" s="1"/>
      <c r="BHU245" s="1"/>
      <c r="BHV245" s="1"/>
      <c r="BHW245" s="1"/>
      <c r="BHX245" s="1"/>
      <c r="BHY245" s="1"/>
      <c r="BHZ245" s="1"/>
      <c r="BIA245" s="1"/>
      <c r="BIB245" s="1"/>
      <c r="BIC245" s="1"/>
      <c r="BID245" s="1"/>
      <c r="BIE245" s="1"/>
      <c r="BIF245" s="1"/>
      <c r="BIG245" s="1"/>
      <c r="BIH245" s="1"/>
      <c r="BII245" s="1"/>
      <c r="BIJ245" s="1"/>
      <c r="BIK245" s="1"/>
      <c r="BIL245" s="1"/>
      <c r="BIM245" s="1"/>
      <c r="BIN245" s="1"/>
      <c r="BIO245" s="1"/>
      <c r="BIP245" s="1"/>
      <c r="BIQ245" s="1"/>
      <c r="BIR245" s="1"/>
      <c r="BIS245" s="1"/>
      <c r="BIT245" s="1"/>
      <c r="BIU245" s="1"/>
      <c r="BIV245" s="1"/>
      <c r="BIW245" s="1"/>
      <c r="BIX245" s="1"/>
      <c r="BIY245" s="1"/>
      <c r="BIZ245" s="1"/>
      <c r="BJA245" s="1"/>
      <c r="BJB245" s="1"/>
      <c r="BJC245" s="1"/>
      <c r="BJD245" s="1"/>
      <c r="BJE245" s="1"/>
      <c r="BJF245" s="1"/>
      <c r="BJG245" s="1"/>
      <c r="BJH245" s="1"/>
      <c r="BJI245" s="1"/>
      <c r="BJJ245" s="1"/>
      <c r="BJK245" s="1"/>
      <c r="BJL245" s="1"/>
      <c r="BJM245" s="1"/>
      <c r="BJN245" s="1"/>
      <c r="BJO245" s="1"/>
      <c r="BJP245" s="1"/>
      <c r="BJQ245" s="1"/>
      <c r="BJR245" s="1"/>
      <c r="BJS245" s="1"/>
      <c r="BJT245" s="1"/>
      <c r="BJU245" s="1"/>
      <c r="BJV245" s="1"/>
      <c r="BJW245" s="1"/>
      <c r="BJX245" s="1"/>
      <c r="BJY245" s="1"/>
      <c r="BJZ245" s="1"/>
      <c r="BKA245" s="1"/>
      <c r="BKB245" s="1"/>
      <c r="BKC245" s="1"/>
      <c r="BKD245" s="1"/>
      <c r="BKE245" s="1"/>
      <c r="BKF245" s="1"/>
      <c r="BKG245" s="1"/>
      <c r="BKH245" s="1"/>
      <c r="BKI245" s="1"/>
      <c r="BKJ245" s="1"/>
      <c r="BKK245" s="1"/>
      <c r="BKL245" s="1"/>
      <c r="BKM245" s="1"/>
      <c r="BKN245" s="1"/>
      <c r="BKO245" s="1"/>
      <c r="BKP245" s="1"/>
      <c r="BKQ245" s="1"/>
      <c r="BKR245" s="1"/>
      <c r="BKS245" s="1"/>
      <c r="BKT245" s="1"/>
      <c r="BKU245" s="1"/>
      <c r="BKV245" s="1"/>
      <c r="BKW245" s="1"/>
      <c r="BKX245" s="1"/>
      <c r="BKY245" s="1"/>
      <c r="BKZ245" s="1"/>
      <c r="BLA245" s="1"/>
      <c r="BLB245" s="1"/>
      <c r="BLC245" s="1"/>
      <c r="BLD245" s="1"/>
      <c r="BLE245" s="1"/>
      <c r="BLF245" s="1"/>
      <c r="BLG245" s="1"/>
      <c r="BLH245" s="1"/>
      <c r="BLI245" s="1"/>
      <c r="BLJ245" s="1"/>
      <c r="BLK245" s="1"/>
      <c r="BLL245" s="1"/>
      <c r="BLM245" s="1"/>
      <c r="BLN245" s="1"/>
      <c r="BLO245" s="1"/>
      <c r="BLP245" s="1"/>
      <c r="BLQ245" s="1"/>
      <c r="BLR245" s="1"/>
      <c r="BLS245" s="1"/>
      <c r="BLT245" s="1"/>
      <c r="BLU245" s="1"/>
      <c r="BLV245" s="1"/>
      <c r="BLW245" s="1"/>
      <c r="BLX245" s="1"/>
      <c r="BLY245" s="1"/>
      <c r="BLZ245" s="1"/>
      <c r="BMA245" s="1"/>
      <c r="BMB245" s="1"/>
      <c r="BMC245" s="1"/>
      <c r="BMD245" s="1"/>
      <c r="BME245" s="1"/>
      <c r="BMF245" s="1"/>
      <c r="BMG245" s="1"/>
      <c r="BMH245" s="1"/>
      <c r="BMI245" s="1"/>
      <c r="BMJ245" s="1"/>
      <c r="BMK245" s="1"/>
      <c r="BML245" s="1"/>
      <c r="BMM245" s="1"/>
      <c r="BMN245" s="1"/>
      <c r="BMO245" s="1"/>
      <c r="BMP245" s="1"/>
      <c r="BMQ245" s="1"/>
      <c r="BMR245" s="1"/>
      <c r="BMS245" s="1"/>
      <c r="BMT245" s="1"/>
      <c r="BMU245" s="1"/>
      <c r="BMV245" s="1"/>
      <c r="BMW245" s="1"/>
      <c r="BMX245" s="1"/>
      <c r="BMY245" s="1"/>
      <c r="BMZ245" s="1"/>
      <c r="BNA245" s="1"/>
      <c r="BNB245" s="1"/>
      <c r="BNC245" s="1"/>
      <c r="BND245" s="1"/>
      <c r="BNE245" s="1"/>
      <c r="BNF245" s="1"/>
      <c r="BNG245" s="1"/>
      <c r="BNH245" s="1"/>
      <c r="BNI245" s="1"/>
      <c r="BNJ245" s="1"/>
      <c r="BNK245" s="1"/>
      <c r="BNL245" s="1"/>
      <c r="BNM245" s="1"/>
      <c r="BNN245" s="1"/>
      <c r="BNO245" s="1"/>
      <c r="BNP245" s="1"/>
      <c r="BNQ245" s="1"/>
      <c r="BNR245" s="1"/>
      <c r="BNS245" s="1"/>
      <c r="BNT245" s="1"/>
      <c r="BNU245" s="1"/>
      <c r="BNV245" s="1"/>
      <c r="BNW245" s="1"/>
      <c r="BNX245" s="1"/>
      <c r="BNY245" s="1"/>
      <c r="BNZ245" s="1"/>
      <c r="BOA245" s="1"/>
      <c r="BOB245" s="1"/>
      <c r="BOC245" s="1"/>
      <c r="BOD245" s="1"/>
      <c r="BOE245" s="1"/>
      <c r="BOF245" s="1"/>
      <c r="BOG245" s="1"/>
      <c r="BOH245" s="1"/>
      <c r="BOI245" s="1"/>
      <c r="BOJ245" s="1"/>
      <c r="BOK245" s="1"/>
      <c r="BOL245" s="1"/>
      <c r="BOM245" s="1"/>
      <c r="BON245" s="1"/>
      <c r="BOO245" s="1"/>
      <c r="BOP245" s="1"/>
      <c r="BOQ245" s="1"/>
      <c r="BOR245" s="1"/>
      <c r="BOS245" s="1"/>
      <c r="BOT245" s="1"/>
      <c r="BOU245" s="1"/>
      <c r="BOV245" s="1"/>
      <c r="BOW245" s="1"/>
      <c r="BOX245" s="1"/>
      <c r="BOY245" s="1"/>
      <c r="BOZ245" s="1"/>
      <c r="BPA245" s="1"/>
      <c r="BPB245" s="1"/>
      <c r="BPC245" s="1"/>
      <c r="BPD245" s="1"/>
      <c r="BPE245" s="1"/>
      <c r="BPF245" s="1"/>
      <c r="BPG245" s="1"/>
      <c r="BPH245" s="1"/>
      <c r="BPI245" s="1"/>
      <c r="BPJ245" s="1"/>
      <c r="BPK245" s="1"/>
      <c r="BPL245" s="1"/>
      <c r="BPM245" s="1"/>
      <c r="BPN245" s="1"/>
      <c r="BPO245" s="1"/>
      <c r="BPP245" s="1"/>
      <c r="BPQ245" s="1"/>
      <c r="BPR245" s="1"/>
      <c r="BPS245" s="1"/>
      <c r="BPT245" s="1"/>
      <c r="BPU245" s="1"/>
      <c r="BPV245" s="1"/>
      <c r="BPW245" s="1"/>
      <c r="BPX245" s="1"/>
      <c r="BPY245" s="1"/>
      <c r="BPZ245" s="1"/>
      <c r="BQA245" s="1"/>
      <c r="BQB245" s="1"/>
      <c r="BQC245" s="1"/>
      <c r="BQD245" s="1"/>
      <c r="BQE245" s="1"/>
      <c r="BQF245" s="1"/>
      <c r="BQG245" s="1"/>
      <c r="BQH245" s="1"/>
      <c r="BQI245" s="1"/>
      <c r="BQJ245" s="1"/>
      <c r="BQK245" s="1"/>
      <c r="BQL245" s="1"/>
      <c r="BQM245" s="1"/>
      <c r="BQN245" s="1"/>
      <c r="BQO245" s="1"/>
      <c r="BQP245" s="1"/>
      <c r="BQQ245" s="1"/>
      <c r="BQR245" s="1"/>
      <c r="BQS245" s="1"/>
      <c r="BQT245" s="1"/>
      <c r="BQU245" s="1"/>
      <c r="BQV245" s="1"/>
      <c r="BQW245" s="1"/>
      <c r="BQX245" s="1"/>
      <c r="BQY245" s="1"/>
      <c r="BQZ245" s="1"/>
      <c r="BRA245" s="1"/>
      <c r="BRB245" s="1"/>
      <c r="BRC245" s="1"/>
      <c r="BRD245" s="1"/>
      <c r="BRE245" s="1"/>
      <c r="BRF245" s="1"/>
      <c r="BRG245" s="1"/>
      <c r="BRH245" s="1"/>
      <c r="BRI245" s="1"/>
      <c r="BRJ245" s="1"/>
      <c r="BRK245" s="1"/>
      <c r="BRL245" s="1"/>
      <c r="BRM245" s="1"/>
      <c r="BRN245" s="1"/>
      <c r="BRO245" s="1"/>
      <c r="BRP245" s="1"/>
      <c r="BRQ245" s="1"/>
      <c r="BRR245" s="1"/>
      <c r="BRS245" s="1"/>
      <c r="BRT245" s="1"/>
      <c r="BRU245" s="1"/>
      <c r="BRV245" s="1"/>
      <c r="BRW245" s="1"/>
      <c r="BRX245" s="1"/>
      <c r="BRY245" s="1"/>
      <c r="BRZ245" s="1"/>
      <c r="BSA245" s="1"/>
      <c r="BSB245" s="1"/>
      <c r="BSC245" s="1"/>
      <c r="BSD245" s="1"/>
      <c r="BSE245" s="1"/>
      <c r="BSF245" s="1"/>
      <c r="BSG245" s="1"/>
      <c r="BSH245" s="1"/>
      <c r="BSI245" s="1"/>
      <c r="BSJ245" s="1"/>
      <c r="BSK245" s="1"/>
      <c r="BSL245" s="1"/>
      <c r="BSM245" s="1"/>
      <c r="BSN245" s="1"/>
      <c r="BSO245" s="1"/>
      <c r="BSP245" s="1"/>
      <c r="BSQ245" s="1"/>
      <c r="BSR245" s="1"/>
      <c r="BSS245" s="1"/>
      <c r="BST245" s="1"/>
      <c r="BSU245" s="1"/>
      <c r="BSV245" s="1"/>
      <c r="BSW245" s="1"/>
      <c r="BSX245" s="1"/>
      <c r="BSY245" s="1"/>
      <c r="BSZ245" s="1"/>
      <c r="BTA245" s="1"/>
      <c r="BTB245" s="1"/>
      <c r="BTC245" s="1"/>
      <c r="BTD245" s="1"/>
      <c r="BTE245" s="1"/>
      <c r="BTF245" s="1"/>
      <c r="BTG245" s="1"/>
      <c r="BTH245" s="1"/>
      <c r="BTI245" s="1"/>
      <c r="BTJ245" s="1"/>
      <c r="BTK245" s="1"/>
      <c r="BTL245" s="1"/>
      <c r="BTM245" s="1"/>
      <c r="BTN245" s="1"/>
      <c r="BTO245" s="1"/>
      <c r="BTP245" s="1"/>
      <c r="BTQ245" s="1"/>
      <c r="BTR245" s="1"/>
      <c r="BTS245" s="1"/>
      <c r="BTT245" s="1"/>
      <c r="BTU245" s="1"/>
      <c r="BTV245" s="1"/>
      <c r="BTW245" s="1"/>
      <c r="BTX245" s="1"/>
      <c r="BTY245" s="1"/>
      <c r="BTZ245" s="1"/>
      <c r="BUA245" s="1"/>
    </row>
    <row r="246" spans="1:1899" s="135" customFormat="1" ht="15.75">
      <c r="A246" s="97"/>
      <c r="B246" s="97"/>
      <c r="C246" s="98"/>
      <c r="D246" s="99"/>
      <c r="E246" s="111"/>
      <c r="F246" s="112"/>
      <c r="G246" s="113"/>
      <c r="H246" s="108"/>
      <c r="I246" s="119"/>
      <c r="J246" s="119"/>
      <c r="K246" s="311"/>
      <c r="L246" s="9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  <c r="SF246" s="1"/>
      <c r="SG246" s="1"/>
      <c r="SH246" s="1"/>
      <c r="SI246" s="1"/>
      <c r="SJ246" s="1"/>
      <c r="SK246" s="1"/>
      <c r="SL246" s="1"/>
      <c r="SM246" s="1"/>
      <c r="SN246" s="1"/>
      <c r="SO246" s="1"/>
      <c r="SP246" s="1"/>
      <c r="SQ246" s="1"/>
      <c r="SR246" s="1"/>
      <c r="SS246" s="1"/>
      <c r="ST246" s="1"/>
      <c r="SU246" s="1"/>
      <c r="SV246" s="1"/>
      <c r="SW246" s="1"/>
      <c r="SX246" s="1"/>
      <c r="SY246" s="1"/>
      <c r="SZ246" s="1"/>
      <c r="TA246" s="1"/>
      <c r="TB246" s="1"/>
      <c r="TC246" s="1"/>
      <c r="TD246" s="1"/>
      <c r="TE246" s="1"/>
      <c r="TF246" s="1"/>
      <c r="TG246" s="1"/>
      <c r="TH246" s="1"/>
      <c r="TI246" s="1"/>
      <c r="TJ246" s="1"/>
      <c r="TK246" s="1"/>
      <c r="TL246" s="1"/>
      <c r="TM246" s="1"/>
      <c r="TN246" s="1"/>
      <c r="TO246" s="1"/>
      <c r="TP246" s="1"/>
      <c r="TQ246" s="1"/>
      <c r="TR246" s="1"/>
      <c r="TS246" s="1"/>
      <c r="TT246" s="1"/>
      <c r="TU246" s="1"/>
      <c r="TV246" s="1"/>
      <c r="TW246" s="1"/>
      <c r="TX246" s="1"/>
      <c r="TY246" s="1"/>
      <c r="TZ246" s="1"/>
      <c r="UA246" s="1"/>
      <c r="UB246" s="1"/>
      <c r="UC246" s="1"/>
      <c r="UD246" s="1"/>
      <c r="UE246" s="1"/>
      <c r="UF246" s="1"/>
      <c r="UG246" s="1"/>
      <c r="UH246" s="1"/>
      <c r="UI246" s="1"/>
      <c r="UJ246" s="1"/>
      <c r="UK246" s="1"/>
      <c r="UL246" s="1"/>
      <c r="UM246" s="1"/>
      <c r="UN246" s="1"/>
      <c r="UO246" s="1"/>
      <c r="UP246" s="1"/>
      <c r="UQ246" s="1"/>
      <c r="UR246" s="1"/>
      <c r="US246" s="1"/>
      <c r="UT246" s="1"/>
      <c r="UU246" s="1"/>
      <c r="UV246" s="1"/>
      <c r="UW246" s="1"/>
      <c r="UX246" s="1"/>
      <c r="UY246" s="1"/>
      <c r="UZ246" s="1"/>
      <c r="VA246" s="1"/>
      <c r="VB246" s="1"/>
      <c r="VC246" s="1"/>
      <c r="VD246" s="1"/>
      <c r="VE246" s="1"/>
      <c r="VF246" s="1"/>
      <c r="VG246" s="1"/>
      <c r="VH246" s="1"/>
      <c r="VI246" s="1"/>
      <c r="VJ246" s="1"/>
      <c r="VK246" s="1"/>
      <c r="VL246" s="1"/>
      <c r="VM246" s="1"/>
      <c r="VN246" s="1"/>
      <c r="VO246" s="1"/>
      <c r="VP246" s="1"/>
      <c r="VQ246" s="1"/>
      <c r="VR246" s="1"/>
      <c r="VS246" s="1"/>
      <c r="VT246" s="1"/>
      <c r="VU246" s="1"/>
      <c r="VV246" s="1"/>
      <c r="VW246" s="1"/>
      <c r="VX246" s="1"/>
      <c r="VY246" s="1"/>
      <c r="VZ246" s="1"/>
      <c r="WA246" s="1"/>
      <c r="WB246" s="1"/>
      <c r="WC246" s="1"/>
      <c r="WD246" s="1"/>
      <c r="WE246" s="1"/>
      <c r="WF246" s="1"/>
      <c r="WG246" s="1"/>
      <c r="WH246" s="1"/>
      <c r="WI246" s="1"/>
      <c r="WJ246" s="1"/>
      <c r="WK246" s="1"/>
      <c r="WL246" s="1"/>
      <c r="WM246" s="1"/>
      <c r="WN246" s="1"/>
      <c r="WO246" s="1"/>
      <c r="WP246" s="1"/>
      <c r="WQ246" s="1"/>
      <c r="WR246" s="1"/>
      <c r="WS246" s="1"/>
      <c r="WT246" s="1"/>
      <c r="WU246" s="1"/>
      <c r="WV246" s="1"/>
      <c r="WW246" s="1"/>
      <c r="WX246" s="1"/>
      <c r="WY246" s="1"/>
      <c r="WZ246" s="1"/>
      <c r="XA246" s="1"/>
      <c r="XB246" s="1"/>
      <c r="XC246" s="1"/>
      <c r="XD246" s="1"/>
      <c r="XE246" s="1"/>
      <c r="XF246" s="1"/>
      <c r="XG246" s="1"/>
      <c r="XH246" s="1"/>
      <c r="XI246" s="1"/>
      <c r="XJ246" s="1"/>
      <c r="XK246" s="1"/>
      <c r="XL246" s="1"/>
      <c r="XM246" s="1"/>
      <c r="XN246" s="1"/>
      <c r="XO246" s="1"/>
      <c r="XP246" s="1"/>
      <c r="XQ246" s="1"/>
      <c r="XR246" s="1"/>
      <c r="XS246" s="1"/>
      <c r="XT246" s="1"/>
      <c r="XU246" s="1"/>
      <c r="XV246" s="1"/>
      <c r="XW246" s="1"/>
      <c r="XX246" s="1"/>
      <c r="XY246" s="1"/>
      <c r="XZ246" s="1"/>
      <c r="YA246" s="1"/>
      <c r="YB246" s="1"/>
      <c r="YC246" s="1"/>
      <c r="YD246" s="1"/>
      <c r="YE246" s="1"/>
      <c r="YF246" s="1"/>
      <c r="YG246" s="1"/>
      <c r="YH246" s="1"/>
      <c r="YI246" s="1"/>
      <c r="YJ246" s="1"/>
      <c r="YK246" s="1"/>
      <c r="YL246" s="1"/>
      <c r="YM246" s="1"/>
      <c r="YN246" s="1"/>
      <c r="YO246" s="1"/>
      <c r="YP246" s="1"/>
      <c r="YQ246" s="1"/>
      <c r="YR246" s="1"/>
      <c r="YS246" s="1"/>
      <c r="YT246" s="1"/>
      <c r="YU246" s="1"/>
      <c r="YV246" s="1"/>
      <c r="YW246" s="1"/>
      <c r="YX246" s="1"/>
      <c r="YY246" s="1"/>
      <c r="YZ246" s="1"/>
      <c r="ZA246" s="1"/>
      <c r="ZB246" s="1"/>
      <c r="ZC246" s="1"/>
      <c r="ZD246" s="1"/>
      <c r="ZE246" s="1"/>
      <c r="ZF246" s="1"/>
      <c r="ZG246" s="1"/>
      <c r="ZH246" s="1"/>
      <c r="ZI246" s="1"/>
      <c r="ZJ246" s="1"/>
      <c r="ZK246" s="1"/>
      <c r="ZL246" s="1"/>
      <c r="ZM246" s="1"/>
      <c r="ZN246" s="1"/>
      <c r="ZO246" s="1"/>
      <c r="ZP246" s="1"/>
      <c r="ZQ246" s="1"/>
      <c r="ZR246" s="1"/>
      <c r="ZS246" s="1"/>
      <c r="ZT246" s="1"/>
      <c r="ZU246" s="1"/>
      <c r="ZV246" s="1"/>
      <c r="ZW246" s="1"/>
      <c r="ZX246" s="1"/>
      <c r="ZY246" s="1"/>
      <c r="ZZ246" s="1"/>
      <c r="AAA246" s="1"/>
      <c r="AAB246" s="1"/>
      <c r="AAC246" s="1"/>
      <c r="AAD246" s="1"/>
      <c r="AAE246" s="1"/>
      <c r="AAF246" s="1"/>
      <c r="AAG246" s="1"/>
      <c r="AAH246" s="1"/>
      <c r="AAI246" s="1"/>
      <c r="AAJ246" s="1"/>
      <c r="AAK246" s="1"/>
      <c r="AAL246" s="1"/>
      <c r="AAM246" s="1"/>
      <c r="AAN246" s="1"/>
      <c r="AAO246" s="1"/>
      <c r="AAP246" s="1"/>
      <c r="AAQ246" s="1"/>
      <c r="AAR246" s="1"/>
      <c r="AAS246" s="1"/>
      <c r="AAT246" s="1"/>
      <c r="AAU246" s="1"/>
      <c r="AAV246" s="1"/>
      <c r="AAW246" s="1"/>
      <c r="AAX246" s="1"/>
      <c r="AAY246" s="1"/>
      <c r="AAZ246" s="1"/>
      <c r="ABA246" s="1"/>
      <c r="ABB246" s="1"/>
      <c r="ABC246" s="1"/>
      <c r="ABD246" s="1"/>
      <c r="ABE246" s="1"/>
      <c r="ABF246" s="1"/>
      <c r="ABG246" s="1"/>
      <c r="ABH246" s="1"/>
      <c r="ABI246" s="1"/>
      <c r="ABJ246" s="1"/>
      <c r="ABK246" s="1"/>
      <c r="ABL246" s="1"/>
      <c r="ABM246" s="1"/>
      <c r="ABN246" s="1"/>
      <c r="ABO246" s="1"/>
      <c r="ABP246" s="1"/>
      <c r="ABQ246" s="1"/>
      <c r="ABR246" s="1"/>
      <c r="ABS246" s="1"/>
      <c r="ABT246" s="1"/>
      <c r="ABU246" s="1"/>
      <c r="ABV246" s="1"/>
      <c r="ABW246" s="1"/>
      <c r="ABX246" s="1"/>
      <c r="ABY246" s="1"/>
      <c r="ABZ246" s="1"/>
      <c r="ACA246" s="1"/>
      <c r="ACB246" s="1"/>
      <c r="ACC246" s="1"/>
      <c r="ACD246" s="1"/>
      <c r="ACE246" s="1"/>
      <c r="ACF246" s="1"/>
      <c r="ACG246" s="1"/>
      <c r="ACH246" s="1"/>
      <c r="ACI246" s="1"/>
      <c r="ACJ246" s="1"/>
      <c r="ACK246" s="1"/>
      <c r="ACL246" s="1"/>
      <c r="ACM246" s="1"/>
      <c r="ACN246" s="1"/>
      <c r="ACO246" s="1"/>
      <c r="ACP246" s="1"/>
      <c r="ACQ246" s="1"/>
      <c r="ACR246" s="1"/>
      <c r="ACS246" s="1"/>
      <c r="ACT246" s="1"/>
      <c r="ACU246" s="1"/>
      <c r="ACV246" s="1"/>
      <c r="ACW246" s="1"/>
      <c r="ACX246" s="1"/>
      <c r="ACY246" s="1"/>
      <c r="ACZ246" s="1"/>
      <c r="ADA246" s="1"/>
      <c r="ADB246" s="1"/>
      <c r="ADC246" s="1"/>
      <c r="ADD246" s="1"/>
      <c r="ADE246" s="1"/>
      <c r="ADF246" s="1"/>
      <c r="ADG246" s="1"/>
      <c r="ADH246" s="1"/>
      <c r="ADI246" s="1"/>
      <c r="ADJ246" s="1"/>
      <c r="ADK246" s="1"/>
      <c r="ADL246" s="1"/>
      <c r="ADM246" s="1"/>
      <c r="ADN246" s="1"/>
      <c r="ADO246" s="1"/>
      <c r="ADP246" s="1"/>
      <c r="ADQ246" s="1"/>
      <c r="ADR246" s="1"/>
      <c r="ADS246" s="1"/>
      <c r="ADT246" s="1"/>
      <c r="ADU246" s="1"/>
      <c r="ADV246" s="1"/>
      <c r="ADW246" s="1"/>
      <c r="ADX246" s="1"/>
      <c r="ADY246" s="1"/>
      <c r="ADZ246" s="1"/>
      <c r="AEA246" s="1"/>
      <c r="AEB246" s="1"/>
      <c r="AEC246" s="1"/>
      <c r="AED246" s="1"/>
      <c r="AEE246" s="1"/>
      <c r="AEF246" s="1"/>
      <c r="AEG246" s="1"/>
      <c r="AEH246" s="1"/>
      <c r="AEI246" s="1"/>
      <c r="AEJ246" s="1"/>
      <c r="AEK246" s="1"/>
      <c r="AEL246" s="1"/>
      <c r="AEM246" s="1"/>
      <c r="AEN246" s="1"/>
      <c r="AEO246" s="1"/>
      <c r="AEP246" s="1"/>
      <c r="AEQ246" s="1"/>
      <c r="AER246" s="1"/>
      <c r="AES246" s="1"/>
      <c r="AET246" s="1"/>
      <c r="AEU246" s="1"/>
      <c r="AEV246" s="1"/>
      <c r="AEW246" s="1"/>
      <c r="AEX246" s="1"/>
      <c r="AEY246" s="1"/>
      <c r="AEZ246" s="1"/>
      <c r="AFA246" s="1"/>
      <c r="AFB246" s="1"/>
      <c r="AFC246" s="1"/>
      <c r="AFD246" s="1"/>
      <c r="AFE246" s="1"/>
      <c r="AFF246" s="1"/>
      <c r="AFG246" s="1"/>
      <c r="AFH246" s="1"/>
      <c r="AFI246" s="1"/>
      <c r="AFJ246" s="1"/>
      <c r="AFK246" s="1"/>
      <c r="AFL246" s="1"/>
      <c r="AFM246" s="1"/>
      <c r="AFN246" s="1"/>
      <c r="AFO246" s="1"/>
      <c r="AFP246" s="1"/>
      <c r="AFQ246" s="1"/>
      <c r="AFR246" s="1"/>
      <c r="AFS246" s="1"/>
      <c r="AFT246" s="1"/>
      <c r="AFU246" s="1"/>
      <c r="AFV246" s="1"/>
      <c r="AFW246" s="1"/>
      <c r="AFX246" s="1"/>
      <c r="AFY246" s="1"/>
      <c r="AFZ246" s="1"/>
      <c r="AGA246" s="1"/>
      <c r="AGB246" s="1"/>
      <c r="AGC246" s="1"/>
      <c r="AGD246" s="1"/>
      <c r="AGE246" s="1"/>
      <c r="AGF246" s="1"/>
      <c r="AGG246" s="1"/>
      <c r="AGH246" s="1"/>
      <c r="AGI246" s="1"/>
      <c r="AGJ246" s="1"/>
      <c r="AGK246" s="1"/>
      <c r="AGL246" s="1"/>
      <c r="AGM246" s="1"/>
      <c r="AGN246" s="1"/>
      <c r="AGO246" s="1"/>
      <c r="AGP246" s="1"/>
      <c r="AGQ246" s="1"/>
      <c r="AGR246" s="1"/>
      <c r="AGS246" s="1"/>
      <c r="AGT246" s="1"/>
      <c r="AGU246" s="1"/>
      <c r="AGV246" s="1"/>
      <c r="AGW246" s="1"/>
      <c r="AGX246" s="1"/>
      <c r="AGY246" s="1"/>
      <c r="AGZ246" s="1"/>
      <c r="AHA246" s="1"/>
      <c r="AHB246" s="1"/>
      <c r="AHC246" s="1"/>
      <c r="AHD246" s="1"/>
      <c r="AHE246" s="1"/>
      <c r="AHF246" s="1"/>
      <c r="AHG246" s="1"/>
      <c r="AHH246" s="1"/>
      <c r="AHI246" s="1"/>
      <c r="AHJ246" s="1"/>
      <c r="AHK246" s="1"/>
      <c r="AHL246" s="1"/>
      <c r="AHM246" s="1"/>
      <c r="AHN246" s="1"/>
      <c r="AHO246" s="1"/>
      <c r="AHP246" s="1"/>
      <c r="AHQ246" s="1"/>
      <c r="AHR246" s="1"/>
      <c r="AHS246" s="1"/>
      <c r="AHT246" s="1"/>
      <c r="AHU246" s="1"/>
      <c r="AHV246" s="1"/>
      <c r="AHW246" s="1"/>
      <c r="AHX246" s="1"/>
      <c r="AHY246" s="1"/>
      <c r="AHZ246" s="1"/>
      <c r="AIA246" s="1"/>
      <c r="AIB246" s="1"/>
      <c r="AIC246" s="1"/>
      <c r="AID246" s="1"/>
      <c r="AIE246" s="1"/>
      <c r="AIF246" s="1"/>
      <c r="AIG246" s="1"/>
      <c r="AIH246" s="1"/>
      <c r="AII246" s="1"/>
      <c r="AIJ246" s="1"/>
      <c r="AIK246" s="1"/>
      <c r="AIL246" s="1"/>
      <c r="AIM246" s="1"/>
      <c r="AIN246" s="1"/>
      <c r="AIO246" s="1"/>
      <c r="AIP246" s="1"/>
      <c r="AIQ246" s="1"/>
      <c r="AIR246" s="1"/>
      <c r="AIS246" s="1"/>
      <c r="AIT246" s="1"/>
      <c r="AIU246" s="1"/>
      <c r="AIV246" s="1"/>
      <c r="AIW246" s="1"/>
      <c r="AIX246" s="1"/>
      <c r="AIY246" s="1"/>
      <c r="AIZ246" s="1"/>
      <c r="AJA246" s="1"/>
      <c r="AJB246" s="1"/>
      <c r="AJC246" s="1"/>
      <c r="AJD246" s="1"/>
      <c r="AJE246" s="1"/>
      <c r="AJF246" s="1"/>
      <c r="AJG246" s="1"/>
      <c r="AJH246" s="1"/>
      <c r="AJI246" s="1"/>
      <c r="AJJ246" s="1"/>
      <c r="AJK246" s="1"/>
      <c r="AJL246" s="1"/>
      <c r="AJM246" s="1"/>
      <c r="AJN246" s="1"/>
      <c r="AJO246" s="1"/>
      <c r="AJP246" s="1"/>
      <c r="AJQ246" s="1"/>
      <c r="AJR246" s="1"/>
      <c r="AJS246" s="1"/>
      <c r="AJT246" s="1"/>
      <c r="AJU246" s="1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  <c r="AKX246" s="1"/>
      <c r="AKY246" s="1"/>
      <c r="AKZ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  <c r="ANR246" s="1"/>
      <c r="ANS246" s="1"/>
      <c r="ANT246" s="1"/>
      <c r="ANU246" s="1"/>
      <c r="ANV246" s="1"/>
      <c r="ANW246" s="1"/>
      <c r="ANX246" s="1"/>
      <c r="ANY246" s="1"/>
      <c r="ANZ246" s="1"/>
      <c r="AOA246" s="1"/>
      <c r="AOB246" s="1"/>
      <c r="AOC246" s="1"/>
      <c r="AOD246" s="1"/>
      <c r="AOE246" s="1"/>
      <c r="AOF246" s="1"/>
      <c r="AOG246" s="1"/>
      <c r="AOH246" s="1"/>
      <c r="AOI246" s="1"/>
      <c r="AOJ246" s="1"/>
      <c r="AOK246" s="1"/>
      <c r="AOL246" s="1"/>
      <c r="AOM246" s="1"/>
      <c r="AON246" s="1"/>
      <c r="AOO246" s="1"/>
      <c r="AOP246" s="1"/>
      <c r="AOQ246" s="1"/>
      <c r="AOR246" s="1"/>
      <c r="AOS246" s="1"/>
      <c r="AOT246" s="1"/>
      <c r="AOU246" s="1"/>
      <c r="AOV246" s="1"/>
      <c r="AOW246" s="1"/>
      <c r="AOX246" s="1"/>
      <c r="AOY246" s="1"/>
      <c r="AOZ246" s="1"/>
      <c r="APA246" s="1"/>
      <c r="APB246" s="1"/>
      <c r="APC246" s="1"/>
      <c r="APD246" s="1"/>
      <c r="APE246" s="1"/>
      <c r="APF246" s="1"/>
      <c r="APG246" s="1"/>
      <c r="APH246" s="1"/>
      <c r="API246" s="1"/>
      <c r="APJ246" s="1"/>
      <c r="APK246" s="1"/>
      <c r="APL246" s="1"/>
      <c r="APM246" s="1"/>
      <c r="APN246" s="1"/>
      <c r="APO246" s="1"/>
      <c r="APP246" s="1"/>
      <c r="APQ246" s="1"/>
      <c r="APR246" s="1"/>
      <c r="APS246" s="1"/>
      <c r="APT246" s="1"/>
      <c r="APU246" s="1"/>
      <c r="APV246" s="1"/>
      <c r="APW246" s="1"/>
      <c r="APX246" s="1"/>
      <c r="APY246" s="1"/>
      <c r="APZ246" s="1"/>
      <c r="AQA246" s="1"/>
      <c r="AQB246" s="1"/>
      <c r="AQC246" s="1"/>
      <c r="AQD246" s="1"/>
      <c r="AQE246" s="1"/>
      <c r="AQF246" s="1"/>
      <c r="AQG246" s="1"/>
      <c r="AQH246" s="1"/>
      <c r="AQI246" s="1"/>
      <c r="AQJ246" s="1"/>
      <c r="AQK246" s="1"/>
      <c r="AQL246" s="1"/>
      <c r="AQM246" s="1"/>
      <c r="AQN246" s="1"/>
      <c r="AQO246" s="1"/>
      <c r="AQP246" s="1"/>
      <c r="AQQ246" s="1"/>
      <c r="AQR246" s="1"/>
      <c r="AQS246" s="1"/>
      <c r="AQT246" s="1"/>
      <c r="AQU246" s="1"/>
      <c r="AQV246" s="1"/>
      <c r="AQW246" s="1"/>
      <c r="AQX246" s="1"/>
      <c r="AQY246" s="1"/>
      <c r="AQZ246" s="1"/>
      <c r="ARA246" s="1"/>
      <c r="ARB246" s="1"/>
      <c r="ARC246" s="1"/>
      <c r="ARD246" s="1"/>
      <c r="ARE246" s="1"/>
      <c r="ARF246" s="1"/>
      <c r="ARG246" s="1"/>
      <c r="ARH246" s="1"/>
      <c r="ARI246" s="1"/>
      <c r="ARJ246" s="1"/>
      <c r="ARK246" s="1"/>
      <c r="ARL246" s="1"/>
      <c r="ARM246" s="1"/>
      <c r="ARN246" s="1"/>
      <c r="ARO246" s="1"/>
      <c r="ARP246" s="1"/>
      <c r="ARQ246" s="1"/>
      <c r="ARR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  <c r="AWU246" s="1"/>
      <c r="AWV246" s="1"/>
      <c r="AWW246" s="1"/>
      <c r="AWX246" s="1"/>
      <c r="AWY246" s="1"/>
      <c r="AWZ246" s="1"/>
      <c r="AXA246" s="1"/>
      <c r="AXB246" s="1"/>
      <c r="AXC246" s="1"/>
      <c r="AXD246" s="1"/>
      <c r="AXE246" s="1"/>
      <c r="AXF246" s="1"/>
      <c r="AXG246" s="1"/>
      <c r="AXH246" s="1"/>
      <c r="AXI246" s="1"/>
      <c r="AXJ246" s="1"/>
      <c r="AXK246" s="1"/>
      <c r="AXL246" s="1"/>
      <c r="AXM246" s="1"/>
      <c r="AXN246" s="1"/>
      <c r="AXO246" s="1"/>
      <c r="AXP246" s="1"/>
      <c r="AXQ246" s="1"/>
      <c r="AXR246" s="1"/>
      <c r="AXS246" s="1"/>
      <c r="AXT246" s="1"/>
      <c r="AXU246" s="1"/>
      <c r="AXV246" s="1"/>
      <c r="AXW246" s="1"/>
      <c r="AXX246" s="1"/>
      <c r="AXY246" s="1"/>
      <c r="AXZ246" s="1"/>
      <c r="AYA246" s="1"/>
      <c r="AYB246" s="1"/>
      <c r="AYC246" s="1"/>
      <c r="AYD246" s="1"/>
      <c r="AYE246" s="1"/>
      <c r="AYF246" s="1"/>
      <c r="AYG246" s="1"/>
      <c r="AYH246" s="1"/>
      <c r="AYI246" s="1"/>
      <c r="AYJ246" s="1"/>
      <c r="AYK246" s="1"/>
      <c r="AYL246" s="1"/>
      <c r="AYM246" s="1"/>
      <c r="AYN246" s="1"/>
      <c r="AYO246" s="1"/>
      <c r="AYP246" s="1"/>
      <c r="AYQ246" s="1"/>
      <c r="AYR246" s="1"/>
      <c r="AYS246" s="1"/>
      <c r="AYT246" s="1"/>
      <c r="AYU246" s="1"/>
      <c r="AYV246" s="1"/>
      <c r="AYW246" s="1"/>
      <c r="AYX246" s="1"/>
      <c r="AYY246" s="1"/>
      <c r="AYZ246" s="1"/>
      <c r="AZA246" s="1"/>
      <c r="AZB246" s="1"/>
      <c r="AZC246" s="1"/>
      <c r="AZD246" s="1"/>
      <c r="AZE246" s="1"/>
      <c r="AZF246" s="1"/>
      <c r="AZG246" s="1"/>
      <c r="AZH246" s="1"/>
      <c r="AZI246" s="1"/>
      <c r="AZJ246" s="1"/>
      <c r="AZK246" s="1"/>
      <c r="AZL246" s="1"/>
      <c r="AZM246" s="1"/>
      <c r="AZN246" s="1"/>
      <c r="AZO246" s="1"/>
      <c r="AZP246" s="1"/>
      <c r="AZQ246" s="1"/>
      <c r="AZR246" s="1"/>
      <c r="AZS246" s="1"/>
      <c r="AZT246" s="1"/>
      <c r="AZU246" s="1"/>
      <c r="AZV246" s="1"/>
      <c r="AZW246" s="1"/>
      <c r="AZX246" s="1"/>
      <c r="AZY246" s="1"/>
      <c r="AZZ246" s="1"/>
      <c r="BAA246" s="1"/>
      <c r="BAB246" s="1"/>
      <c r="BAC246" s="1"/>
      <c r="BAD246" s="1"/>
      <c r="BAE246" s="1"/>
      <c r="BAF246" s="1"/>
      <c r="BAG246" s="1"/>
      <c r="BAH246" s="1"/>
      <c r="BAI246" s="1"/>
      <c r="BAJ246" s="1"/>
      <c r="BAK246" s="1"/>
      <c r="BAL246" s="1"/>
      <c r="BAM246" s="1"/>
      <c r="BAN246" s="1"/>
      <c r="BAO246" s="1"/>
      <c r="BAP246" s="1"/>
      <c r="BAQ246" s="1"/>
      <c r="BAR246" s="1"/>
      <c r="BAS246" s="1"/>
      <c r="BAT246" s="1"/>
      <c r="BAU246" s="1"/>
      <c r="BAV246" s="1"/>
      <c r="BAW246" s="1"/>
      <c r="BAX246" s="1"/>
      <c r="BAY246" s="1"/>
      <c r="BAZ246" s="1"/>
      <c r="BBA246" s="1"/>
      <c r="BBB246" s="1"/>
      <c r="BBC246" s="1"/>
      <c r="BBD246" s="1"/>
      <c r="BBE246" s="1"/>
      <c r="BBF246" s="1"/>
      <c r="BBG246" s="1"/>
      <c r="BBH246" s="1"/>
      <c r="BBI246" s="1"/>
      <c r="BBJ246" s="1"/>
      <c r="BBK246" s="1"/>
      <c r="BBL246" s="1"/>
      <c r="BBM246" s="1"/>
      <c r="BBN246" s="1"/>
      <c r="BBO246" s="1"/>
      <c r="BBP246" s="1"/>
      <c r="BBQ246" s="1"/>
      <c r="BBR246" s="1"/>
      <c r="BBS246" s="1"/>
      <c r="BBT246" s="1"/>
      <c r="BBU246" s="1"/>
      <c r="BBV246" s="1"/>
      <c r="BBW246" s="1"/>
      <c r="BBX246" s="1"/>
      <c r="BBY246" s="1"/>
      <c r="BBZ246" s="1"/>
      <c r="BCA246" s="1"/>
      <c r="BCB246" s="1"/>
      <c r="BCC246" s="1"/>
      <c r="BCD246" s="1"/>
      <c r="BCE246" s="1"/>
      <c r="BCF246" s="1"/>
      <c r="BCG246" s="1"/>
      <c r="BCH246" s="1"/>
      <c r="BCI246" s="1"/>
      <c r="BCJ246" s="1"/>
      <c r="BCK246" s="1"/>
      <c r="BCL246" s="1"/>
      <c r="BCM246" s="1"/>
      <c r="BCN246" s="1"/>
      <c r="BCO246" s="1"/>
      <c r="BCP246" s="1"/>
      <c r="BCQ246" s="1"/>
      <c r="BCR246" s="1"/>
      <c r="BCS246" s="1"/>
      <c r="BCT246" s="1"/>
      <c r="BCU246" s="1"/>
      <c r="BCV246" s="1"/>
      <c r="BCW246" s="1"/>
      <c r="BCX246" s="1"/>
      <c r="BCY246" s="1"/>
      <c r="BCZ246" s="1"/>
      <c r="BDA246" s="1"/>
      <c r="BDB246" s="1"/>
      <c r="BDC246" s="1"/>
      <c r="BDD246" s="1"/>
      <c r="BDE246" s="1"/>
      <c r="BDF246" s="1"/>
      <c r="BDG246" s="1"/>
      <c r="BDH246" s="1"/>
      <c r="BDI246" s="1"/>
      <c r="BDJ246" s="1"/>
      <c r="BDK246" s="1"/>
      <c r="BDL246" s="1"/>
      <c r="BDM246" s="1"/>
      <c r="BDN246" s="1"/>
      <c r="BDO246" s="1"/>
      <c r="BDP246" s="1"/>
      <c r="BDQ246" s="1"/>
      <c r="BDR246" s="1"/>
      <c r="BDS246" s="1"/>
      <c r="BDT246" s="1"/>
      <c r="BDU246" s="1"/>
      <c r="BDV246" s="1"/>
      <c r="BDW246" s="1"/>
      <c r="BDX246" s="1"/>
      <c r="BDY246" s="1"/>
      <c r="BDZ246" s="1"/>
      <c r="BEA246" s="1"/>
      <c r="BEB246" s="1"/>
      <c r="BEC246" s="1"/>
      <c r="BED246" s="1"/>
      <c r="BEE246" s="1"/>
      <c r="BEF246" s="1"/>
      <c r="BEG246" s="1"/>
      <c r="BEH246" s="1"/>
      <c r="BEI246" s="1"/>
      <c r="BEJ246" s="1"/>
      <c r="BEK246" s="1"/>
      <c r="BEL246" s="1"/>
      <c r="BEM246" s="1"/>
      <c r="BEN246" s="1"/>
      <c r="BEO246" s="1"/>
      <c r="BEP246" s="1"/>
      <c r="BEQ246" s="1"/>
      <c r="BER246" s="1"/>
      <c r="BES246" s="1"/>
      <c r="BET246" s="1"/>
      <c r="BEU246" s="1"/>
      <c r="BEV246" s="1"/>
      <c r="BEW246" s="1"/>
      <c r="BEX246" s="1"/>
      <c r="BEY246" s="1"/>
      <c r="BEZ246" s="1"/>
      <c r="BFA246" s="1"/>
      <c r="BFB246" s="1"/>
      <c r="BFC246" s="1"/>
      <c r="BFD246" s="1"/>
      <c r="BFE246" s="1"/>
      <c r="BFF246" s="1"/>
      <c r="BFG246" s="1"/>
      <c r="BFH246" s="1"/>
      <c r="BFI246" s="1"/>
      <c r="BFJ246" s="1"/>
      <c r="BFK246" s="1"/>
      <c r="BFL246" s="1"/>
      <c r="BFM246" s="1"/>
      <c r="BFN246" s="1"/>
      <c r="BFO246" s="1"/>
      <c r="BFP246" s="1"/>
      <c r="BFQ246" s="1"/>
      <c r="BFR246" s="1"/>
      <c r="BFS246" s="1"/>
      <c r="BFT246" s="1"/>
      <c r="BFU246" s="1"/>
      <c r="BFV246" s="1"/>
      <c r="BFW246" s="1"/>
      <c r="BFX246" s="1"/>
      <c r="BFY246" s="1"/>
      <c r="BFZ246" s="1"/>
      <c r="BGA246" s="1"/>
      <c r="BGB246" s="1"/>
      <c r="BGC246" s="1"/>
      <c r="BGD246" s="1"/>
      <c r="BGE246" s="1"/>
      <c r="BGF246" s="1"/>
      <c r="BGG246" s="1"/>
      <c r="BGH246" s="1"/>
      <c r="BGI246" s="1"/>
      <c r="BGJ246" s="1"/>
      <c r="BGK246" s="1"/>
      <c r="BGL246" s="1"/>
      <c r="BGM246" s="1"/>
      <c r="BGN246" s="1"/>
      <c r="BGO246" s="1"/>
      <c r="BGP246" s="1"/>
      <c r="BGQ246" s="1"/>
      <c r="BGR246" s="1"/>
      <c r="BGS246" s="1"/>
      <c r="BGT246" s="1"/>
      <c r="BGU246" s="1"/>
      <c r="BGV246" s="1"/>
      <c r="BGW246" s="1"/>
      <c r="BGX246" s="1"/>
      <c r="BGY246" s="1"/>
      <c r="BGZ246" s="1"/>
      <c r="BHA246" s="1"/>
      <c r="BHB246" s="1"/>
      <c r="BHC246" s="1"/>
      <c r="BHD246" s="1"/>
      <c r="BHE246" s="1"/>
      <c r="BHF246" s="1"/>
      <c r="BHG246" s="1"/>
      <c r="BHH246" s="1"/>
      <c r="BHI246" s="1"/>
      <c r="BHJ246" s="1"/>
      <c r="BHK246" s="1"/>
      <c r="BHL246" s="1"/>
      <c r="BHM246" s="1"/>
      <c r="BHN246" s="1"/>
      <c r="BHO246" s="1"/>
      <c r="BHP246" s="1"/>
      <c r="BHQ246" s="1"/>
      <c r="BHR246" s="1"/>
      <c r="BHS246" s="1"/>
      <c r="BHT246" s="1"/>
      <c r="BHU246" s="1"/>
      <c r="BHV246" s="1"/>
      <c r="BHW246" s="1"/>
      <c r="BHX246" s="1"/>
      <c r="BHY246" s="1"/>
      <c r="BHZ246" s="1"/>
      <c r="BIA246" s="1"/>
      <c r="BIB246" s="1"/>
      <c r="BIC246" s="1"/>
      <c r="BID246" s="1"/>
      <c r="BIE246" s="1"/>
      <c r="BIF246" s="1"/>
      <c r="BIG246" s="1"/>
      <c r="BIH246" s="1"/>
      <c r="BII246" s="1"/>
      <c r="BIJ246" s="1"/>
      <c r="BIK246" s="1"/>
      <c r="BIL246" s="1"/>
      <c r="BIM246" s="1"/>
      <c r="BIN246" s="1"/>
      <c r="BIO246" s="1"/>
      <c r="BIP246" s="1"/>
      <c r="BIQ246" s="1"/>
      <c r="BIR246" s="1"/>
      <c r="BIS246" s="1"/>
      <c r="BIT246" s="1"/>
      <c r="BIU246" s="1"/>
      <c r="BIV246" s="1"/>
      <c r="BIW246" s="1"/>
      <c r="BIX246" s="1"/>
      <c r="BIY246" s="1"/>
      <c r="BIZ246" s="1"/>
      <c r="BJA246" s="1"/>
      <c r="BJB246" s="1"/>
      <c r="BJC246" s="1"/>
      <c r="BJD246" s="1"/>
      <c r="BJE246" s="1"/>
      <c r="BJF246" s="1"/>
      <c r="BJG246" s="1"/>
      <c r="BJH246" s="1"/>
      <c r="BJI246" s="1"/>
      <c r="BJJ246" s="1"/>
      <c r="BJK246" s="1"/>
      <c r="BJL246" s="1"/>
      <c r="BJM246" s="1"/>
      <c r="BJN246" s="1"/>
      <c r="BJO246" s="1"/>
      <c r="BJP246" s="1"/>
      <c r="BJQ246" s="1"/>
      <c r="BJR246" s="1"/>
      <c r="BJS246" s="1"/>
      <c r="BJT246" s="1"/>
      <c r="BJU246" s="1"/>
      <c r="BJV246" s="1"/>
      <c r="BJW246" s="1"/>
      <c r="BJX246" s="1"/>
      <c r="BJY246" s="1"/>
      <c r="BJZ246" s="1"/>
      <c r="BKA246" s="1"/>
      <c r="BKB246" s="1"/>
      <c r="BKC246" s="1"/>
      <c r="BKD246" s="1"/>
      <c r="BKE246" s="1"/>
      <c r="BKF246" s="1"/>
      <c r="BKG246" s="1"/>
      <c r="BKH246" s="1"/>
      <c r="BKI246" s="1"/>
      <c r="BKJ246" s="1"/>
      <c r="BKK246" s="1"/>
      <c r="BKL246" s="1"/>
      <c r="BKM246" s="1"/>
      <c r="BKN246" s="1"/>
      <c r="BKO246" s="1"/>
      <c r="BKP246" s="1"/>
      <c r="BKQ246" s="1"/>
      <c r="BKR246" s="1"/>
      <c r="BKS246" s="1"/>
      <c r="BKT246" s="1"/>
      <c r="BKU246" s="1"/>
      <c r="BKV246" s="1"/>
      <c r="BKW246" s="1"/>
      <c r="BKX246" s="1"/>
      <c r="BKY246" s="1"/>
      <c r="BKZ246" s="1"/>
      <c r="BLA246" s="1"/>
      <c r="BLB246" s="1"/>
      <c r="BLC246" s="1"/>
      <c r="BLD246" s="1"/>
      <c r="BLE246" s="1"/>
      <c r="BLF246" s="1"/>
      <c r="BLG246" s="1"/>
      <c r="BLH246" s="1"/>
      <c r="BLI246" s="1"/>
      <c r="BLJ246" s="1"/>
      <c r="BLK246" s="1"/>
      <c r="BLL246" s="1"/>
      <c r="BLM246" s="1"/>
      <c r="BLN246" s="1"/>
      <c r="BLO246" s="1"/>
      <c r="BLP246" s="1"/>
      <c r="BLQ246" s="1"/>
      <c r="BLR246" s="1"/>
      <c r="BLS246" s="1"/>
      <c r="BLT246" s="1"/>
      <c r="BLU246" s="1"/>
      <c r="BLV246" s="1"/>
      <c r="BLW246" s="1"/>
      <c r="BLX246" s="1"/>
      <c r="BLY246" s="1"/>
      <c r="BLZ246" s="1"/>
      <c r="BMA246" s="1"/>
      <c r="BMB246" s="1"/>
      <c r="BMC246" s="1"/>
      <c r="BMD246" s="1"/>
      <c r="BME246" s="1"/>
      <c r="BMF246" s="1"/>
      <c r="BMG246" s="1"/>
      <c r="BMH246" s="1"/>
      <c r="BMI246" s="1"/>
      <c r="BMJ246" s="1"/>
      <c r="BMK246" s="1"/>
      <c r="BML246" s="1"/>
      <c r="BMM246" s="1"/>
      <c r="BMN246" s="1"/>
      <c r="BMO246" s="1"/>
      <c r="BMP246" s="1"/>
      <c r="BMQ246" s="1"/>
      <c r="BMR246" s="1"/>
      <c r="BMS246" s="1"/>
      <c r="BMT246" s="1"/>
      <c r="BMU246" s="1"/>
      <c r="BMV246" s="1"/>
      <c r="BMW246" s="1"/>
      <c r="BMX246" s="1"/>
      <c r="BMY246" s="1"/>
      <c r="BMZ246" s="1"/>
      <c r="BNA246" s="1"/>
      <c r="BNB246" s="1"/>
      <c r="BNC246" s="1"/>
      <c r="BND246" s="1"/>
      <c r="BNE246" s="1"/>
      <c r="BNF246" s="1"/>
      <c r="BNG246" s="1"/>
      <c r="BNH246" s="1"/>
      <c r="BNI246" s="1"/>
      <c r="BNJ246" s="1"/>
      <c r="BNK246" s="1"/>
      <c r="BNL246" s="1"/>
      <c r="BNM246" s="1"/>
      <c r="BNN246" s="1"/>
      <c r="BNO246" s="1"/>
      <c r="BNP246" s="1"/>
      <c r="BNQ246" s="1"/>
      <c r="BNR246" s="1"/>
      <c r="BNS246" s="1"/>
      <c r="BNT246" s="1"/>
      <c r="BNU246" s="1"/>
      <c r="BNV246" s="1"/>
      <c r="BNW246" s="1"/>
      <c r="BNX246" s="1"/>
      <c r="BNY246" s="1"/>
      <c r="BNZ246" s="1"/>
      <c r="BOA246" s="1"/>
      <c r="BOB246" s="1"/>
      <c r="BOC246" s="1"/>
      <c r="BOD246" s="1"/>
      <c r="BOE246" s="1"/>
      <c r="BOF246" s="1"/>
      <c r="BOG246" s="1"/>
      <c r="BOH246" s="1"/>
      <c r="BOI246" s="1"/>
      <c r="BOJ246" s="1"/>
      <c r="BOK246" s="1"/>
      <c r="BOL246" s="1"/>
      <c r="BOM246" s="1"/>
      <c r="BON246" s="1"/>
      <c r="BOO246" s="1"/>
      <c r="BOP246" s="1"/>
      <c r="BOQ246" s="1"/>
      <c r="BOR246" s="1"/>
      <c r="BOS246" s="1"/>
      <c r="BOT246" s="1"/>
      <c r="BOU246" s="1"/>
      <c r="BOV246" s="1"/>
      <c r="BOW246" s="1"/>
      <c r="BOX246" s="1"/>
      <c r="BOY246" s="1"/>
      <c r="BOZ246" s="1"/>
      <c r="BPA246" s="1"/>
      <c r="BPB246" s="1"/>
      <c r="BPC246" s="1"/>
      <c r="BPD246" s="1"/>
      <c r="BPE246" s="1"/>
      <c r="BPF246" s="1"/>
      <c r="BPG246" s="1"/>
      <c r="BPH246" s="1"/>
      <c r="BPI246" s="1"/>
      <c r="BPJ246" s="1"/>
      <c r="BPK246" s="1"/>
      <c r="BPL246" s="1"/>
      <c r="BPM246" s="1"/>
      <c r="BPN246" s="1"/>
      <c r="BPO246" s="1"/>
      <c r="BPP246" s="1"/>
      <c r="BPQ246" s="1"/>
      <c r="BPR246" s="1"/>
      <c r="BPS246" s="1"/>
      <c r="BPT246" s="1"/>
      <c r="BPU246" s="1"/>
      <c r="BPV246" s="1"/>
      <c r="BPW246" s="1"/>
      <c r="BPX246" s="1"/>
      <c r="BPY246" s="1"/>
      <c r="BPZ246" s="1"/>
      <c r="BQA246" s="1"/>
      <c r="BQB246" s="1"/>
      <c r="BQC246" s="1"/>
      <c r="BQD246" s="1"/>
      <c r="BQE246" s="1"/>
      <c r="BQF246" s="1"/>
      <c r="BQG246" s="1"/>
      <c r="BQH246" s="1"/>
      <c r="BQI246" s="1"/>
      <c r="BQJ246" s="1"/>
      <c r="BQK246" s="1"/>
      <c r="BQL246" s="1"/>
      <c r="BQM246" s="1"/>
      <c r="BQN246" s="1"/>
      <c r="BQO246" s="1"/>
      <c r="BQP246" s="1"/>
      <c r="BQQ246" s="1"/>
      <c r="BQR246" s="1"/>
      <c r="BQS246" s="1"/>
      <c r="BQT246" s="1"/>
      <c r="BQU246" s="1"/>
      <c r="BQV246" s="1"/>
      <c r="BQW246" s="1"/>
      <c r="BQX246" s="1"/>
      <c r="BQY246" s="1"/>
      <c r="BQZ246" s="1"/>
      <c r="BRA246" s="1"/>
      <c r="BRB246" s="1"/>
      <c r="BRC246" s="1"/>
      <c r="BRD246" s="1"/>
      <c r="BRE246" s="1"/>
      <c r="BRF246" s="1"/>
      <c r="BRG246" s="1"/>
      <c r="BRH246" s="1"/>
      <c r="BRI246" s="1"/>
      <c r="BRJ246" s="1"/>
      <c r="BRK246" s="1"/>
      <c r="BRL246" s="1"/>
      <c r="BRM246" s="1"/>
      <c r="BRN246" s="1"/>
      <c r="BRO246" s="1"/>
      <c r="BRP246" s="1"/>
      <c r="BRQ246" s="1"/>
      <c r="BRR246" s="1"/>
      <c r="BRS246" s="1"/>
      <c r="BRT246" s="1"/>
      <c r="BRU246" s="1"/>
      <c r="BRV246" s="1"/>
      <c r="BRW246" s="1"/>
      <c r="BRX246" s="1"/>
      <c r="BRY246" s="1"/>
      <c r="BRZ246" s="1"/>
      <c r="BSA246" s="1"/>
      <c r="BSB246" s="1"/>
      <c r="BSC246" s="1"/>
      <c r="BSD246" s="1"/>
      <c r="BSE246" s="1"/>
      <c r="BSF246" s="1"/>
      <c r="BSG246" s="1"/>
      <c r="BSH246" s="1"/>
      <c r="BSI246" s="1"/>
      <c r="BSJ246" s="1"/>
      <c r="BSK246" s="1"/>
      <c r="BSL246" s="1"/>
      <c r="BSM246" s="1"/>
      <c r="BSN246" s="1"/>
      <c r="BSO246" s="1"/>
      <c r="BSP246" s="1"/>
      <c r="BSQ246" s="1"/>
      <c r="BSR246" s="1"/>
      <c r="BSS246" s="1"/>
      <c r="BST246" s="1"/>
      <c r="BSU246" s="1"/>
      <c r="BSV246" s="1"/>
      <c r="BSW246" s="1"/>
      <c r="BSX246" s="1"/>
      <c r="BSY246" s="1"/>
      <c r="BSZ246" s="1"/>
      <c r="BTA246" s="1"/>
      <c r="BTB246" s="1"/>
      <c r="BTC246" s="1"/>
      <c r="BTD246" s="1"/>
      <c r="BTE246" s="1"/>
      <c r="BTF246" s="1"/>
      <c r="BTG246" s="1"/>
      <c r="BTH246" s="1"/>
      <c r="BTI246" s="1"/>
      <c r="BTJ246" s="1"/>
      <c r="BTK246" s="1"/>
      <c r="BTL246" s="1"/>
      <c r="BTM246" s="1"/>
      <c r="BTN246" s="1"/>
      <c r="BTO246" s="1"/>
      <c r="BTP246" s="1"/>
      <c r="BTQ246" s="1"/>
      <c r="BTR246" s="1"/>
      <c r="BTS246" s="1"/>
      <c r="BTT246" s="1"/>
      <c r="BTU246" s="1"/>
      <c r="BTV246" s="1"/>
      <c r="BTW246" s="1"/>
      <c r="BTX246" s="1"/>
      <c r="BTY246" s="1"/>
      <c r="BTZ246" s="1"/>
      <c r="BUA246" s="1"/>
    </row>
    <row r="247" spans="1:1899" s="135" customFormat="1" ht="15.75">
      <c r="A247" s="160"/>
      <c r="B247" s="160"/>
      <c r="C247" s="161"/>
      <c r="D247" s="244" t="s">
        <v>245</v>
      </c>
      <c r="E247" s="554" t="s">
        <v>246</v>
      </c>
      <c r="F247" s="555"/>
      <c r="G247" s="420">
        <f>G248</f>
        <v>14506.6</v>
      </c>
      <c r="H247" s="165">
        <f>SUM(H250)</f>
        <v>14599.51</v>
      </c>
      <c r="I247" s="165">
        <f t="shared" ref="I247:K247" si="81">SUM(I250)</f>
        <v>15263.12</v>
      </c>
      <c r="J247" s="165">
        <f t="shared" si="81"/>
        <v>16590.349999999999</v>
      </c>
      <c r="K247" s="166">
        <f t="shared" si="81"/>
        <v>17917.580000000002</v>
      </c>
      <c r="L247" s="9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  <c r="ACD247" s="1"/>
      <c r="ACE247" s="1"/>
      <c r="ACF247" s="1"/>
      <c r="ACG247" s="1"/>
      <c r="ACH247" s="1"/>
      <c r="ACI247" s="1"/>
      <c r="ACJ247" s="1"/>
      <c r="ACK247" s="1"/>
      <c r="ACL247" s="1"/>
      <c r="ACM247" s="1"/>
      <c r="ACN247" s="1"/>
      <c r="ACO247" s="1"/>
      <c r="ACP247" s="1"/>
      <c r="ACQ247" s="1"/>
      <c r="ACR247" s="1"/>
      <c r="ACS247" s="1"/>
      <c r="ACT247" s="1"/>
      <c r="ACU247" s="1"/>
      <c r="ACV247" s="1"/>
      <c r="ACW247" s="1"/>
      <c r="ACX247" s="1"/>
      <c r="ACY247" s="1"/>
      <c r="ACZ247" s="1"/>
      <c r="ADA247" s="1"/>
      <c r="ADB247" s="1"/>
      <c r="ADC247" s="1"/>
      <c r="ADD247" s="1"/>
      <c r="ADE247" s="1"/>
      <c r="ADF247" s="1"/>
      <c r="ADG247" s="1"/>
      <c r="ADH247" s="1"/>
      <c r="ADI247" s="1"/>
      <c r="ADJ247" s="1"/>
      <c r="ADK247" s="1"/>
      <c r="ADL247" s="1"/>
      <c r="ADM247" s="1"/>
      <c r="ADN247" s="1"/>
      <c r="ADO247" s="1"/>
      <c r="ADP247" s="1"/>
      <c r="ADQ247" s="1"/>
      <c r="ADR247" s="1"/>
      <c r="ADS247" s="1"/>
      <c r="ADT247" s="1"/>
      <c r="ADU247" s="1"/>
      <c r="ADV247" s="1"/>
      <c r="ADW247" s="1"/>
      <c r="ADX247" s="1"/>
      <c r="ADY247" s="1"/>
      <c r="ADZ247" s="1"/>
      <c r="AEA247" s="1"/>
      <c r="AEB247" s="1"/>
      <c r="AEC247" s="1"/>
      <c r="AED247" s="1"/>
      <c r="AEE247" s="1"/>
      <c r="AEF247" s="1"/>
      <c r="AEG247" s="1"/>
      <c r="AEH247" s="1"/>
      <c r="AEI247" s="1"/>
      <c r="AEJ247" s="1"/>
      <c r="AEK247" s="1"/>
      <c r="AEL247" s="1"/>
      <c r="AEM247" s="1"/>
      <c r="AEN247" s="1"/>
      <c r="AEO247" s="1"/>
      <c r="AEP247" s="1"/>
      <c r="AEQ247" s="1"/>
      <c r="AER247" s="1"/>
      <c r="AES247" s="1"/>
      <c r="AET247" s="1"/>
      <c r="AEU247" s="1"/>
      <c r="AEV247" s="1"/>
      <c r="AEW247" s="1"/>
      <c r="AEX247" s="1"/>
      <c r="AEY247" s="1"/>
      <c r="AEZ247" s="1"/>
      <c r="AFA247" s="1"/>
      <c r="AFB247" s="1"/>
      <c r="AFC247" s="1"/>
      <c r="AFD247" s="1"/>
      <c r="AFE247" s="1"/>
      <c r="AFF247" s="1"/>
      <c r="AFG247" s="1"/>
      <c r="AFH247" s="1"/>
      <c r="AFI247" s="1"/>
      <c r="AFJ247" s="1"/>
      <c r="AFK247" s="1"/>
      <c r="AFL247" s="1"/>
      <c r="AFM247" s="1"/>
      <c r="AFN247" s="1"/>
      <c r="AFO247" s="1"/>
      <c r="AFP247" s="1"/>
      <c r="AFQ247" s="1"/>
      <c r="AFR247" s="1"/>
      <c r="AFS247" s="1"/>
      <c r="AFT247" s="1"/>
      <c r="AFU247" s="1"/>
      <c r="AFV247" s="1"/>
      <c r="AFW247" s="1"/>
      <c r="AFX247" s="1"/>
      <c r="AFY247" s="1"/>
      <c r="AFZ247" s="1"/>
      <c r="AGA247" s="1"/>
      <c r="AGB247" s="1"/>
      <c r="AGC247" s="1"/>
      <c r="AGD247" s="1"/>
      <c r="AGE247" s="1"/>
      <c r="AGF247" s="1"/>
      <c r="AGG247" s="1"/>
      <c r="AGH247" s="1"/>
      <c r="AGI247" s="1"/>
      <c r="AGJ247" s="1"/>
      <c r="AGK247" s="1"/>
      <c r="AGL247" s="1"/>
      <c r="AGM247" s="1"/>
      <c r="AGN247" s="1"/>
      <c r="AGO247" s="1"/>
      <c r="AGP247" s="1"/>
      <c r="AGQ247" s="1"/>
      <c r="AGR247" s="1"/>
      <c r="AGS247" s="1"/>
      <c r="AGT247" s="1"/>
      <c r="AGU247" s="1"/>
      <c r="AGV247" s="1"/>
      <c r="AGW247" s="1"/>
      <c r="AGX247" s="1"/>
      <c r="AGY247" s="1"/>
      <c r="AGZ247" s="1"/>
      <c r="AHA247" s="1"/>
      <c r="AHB247" s="1"/>
      <c r="AHC247" s="1"/>
      <c r="AHD247" s="1"/>
      <c r="AHE247" s="1"/>
      <c r="AHF247" s="1"/>
      <c r="AHG247" s="1"/>
      <c r="AHH247" s="1"/>
      <c r="AHI247" s="1"/>
      <c r="AHJ247" s="1"/>
      <c r="AHK247" s="1"/>
      <c r="AHL247" s="1"/>
      <c r="AHM247" s="1"/>
      <c r="AHN247" s="1"/>
      <c r="AHO247" s="1"/>
      <c r="AHP247" s="1"/>
      <c r="AHQ247" s="1"/>
      <c r="AHR247" s="1"/>
      <c r="AHS247" s="1"/>
      <c r="AHT247" s="1"/>
      <c r="AHU247" s="1"/>
      <c r="AHV247" s="1"/>
      <c r="AHW247" s="1"/>
      <c r="AHX247" s="1"/>
      <c r="AHY247" s="1"/>
      <c r="AHZ247" s="1"/>
      <c r="AIA247" s="1"/>
      <c r="AIB247" s="1"/>
      <c r="AIC247" s="1"/>
      <c r="AID247" s="1"/>
      <c r="AIE247" s="1"/>
      <c r="AIF247" s="1"/>
      <c r="AIG247" s="1"/>
      <c r="AIH247" s="1"/>
      <c r="AII247" s="1"/>
      <c r="AIJ247" s="1"/>
      <c r="AIK247" s="1"/>
      <c r="AIL247" s="1"/>
      <c r="AIM247" s="1"/>
      <c r="AIN247" s="1"/>
      <c r="AIO247" s="1"/>
      <c r="AIP247" s="1"/>
      <c r="AIQ247" s="1"/>
      <c r="AIR247" s="1"/>
      <c r="AIS247" s="1"/>
      <c r="AIT247" s="1"/>
      <c r="AIU247" s="1"/>
      <c r="AIV247" s="1"/>
      <c r="AIW247" s="1"/>
      <c r="AIX247" s="1"/>
      <c r="AIY247" s="1"/>
      <c r="AIZ247" s="1"/>
      <c r="AJA247" s="1"/>
      <c r="AJB247" s="1"/>
      <c r="AJC247" s="1"/>
      <c r="AJD247" s="1"/>
      <c r="AJE247" s="1"/>
      <c r="AJF247" s="1"/>
      <c r="AJG247" s="1"/>
      <c r="AJH247" s="1"/>
      <c r="AJI247" s="1"/>
      <c r="AJJ247" s="1"/>
      <c r="AJK247" s="1"/>
      <c r="AJL247" s="1"/>
      <c r="AJM247" s="1"/>
      <c r="AJN247" s="1"/>
      <c r="AJO247" s="1"/>
      <c r="AJP247" s="1"/>
      <c r="AJQ247" s="1"/>
      <c r="AJR247" s="1"/>
      <c r="AJS247" s="1"/>
      <c r="AJT247" s="1"/>
      <c r="AJU247" s="1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  <c r="AKX247" s="1"/>
      <c r="AKY247" s="1"/>
      <c r="AKZ247" s="1"/>
      <c r="ALA247" s="1"/>
      <c r="ALB247" s="1"/>
      <c r="ALC247" s="1"/>
      <c r="ALD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  <c r="ANR247" s="1"/>
      <c r="ANS247" s="1"/>
      <c r="ANT247" s="1"/>
      <c r="ANU247" s="1"/>
      <c r="ANV247" s="1"/>
      <c r="ANW247" s="1"/>
      <c r="ANX247" s="1"/>
      <c r="ANY247" s="1"/>
      <c r="ANZ247" s="1"/>
      <c r="AOA247" s="1"/>
      <c r="AOB247" s="1"/>
      <c r="AOC247" s="1"/>
      <c r="AOD247" s="1"/>
      <c r="AOE247" s="1"/>
      <c r="AOF247" s="1"/>
      <c r="AOG247" s="1"/>
      <c r="AOH247" s="1"/>
      <c r="AOI247" s="1"/>
      <c r="AOJ247" s="1"/>
      <c r="AOK247" s="1"/>
      <c r="AOL247" s="1"/>
      <c r="AOM247" s="1"/>
      <c r="AON247" s="1"/>
      <c r="AOO247" s="1"/>
      <c r="AOP247" s="1"/>
      <c r="AOQ247" s="1"/>
      <c r="AOR247" s="1"/>
      <c r="AOS247" s="1"/>
      <c r="AOT247" s="1"/>
      <c r="AOU247" s="1"/>
      <c r="AOV247" s="1"/>
      <c r="AOW247" s="1"/>
      <c r="AOX247" s="1"/>
      <c r="AOY247" s="1"/>
      <c r="AOZ247" s="1"/>
      <c r="APA247" s="1"/>
      <c r="APB247" s="1"/>
      <c r="APC247" s="1"/>
      <c r="APD247" s="1"/>
      <c r="APE247" s="1"/>
      <c r="APF247" s="1"/>
      <c r="APG247" s="1"/>
      <c r="APH247" s="1"/>
      <c r="API247" s="1"/>
      <c r="APJ247" s="1"/>
      <c r="APK247" s="1"/>
      <c r="APL247" s="1"/>
      <c r="APM247" s="1"/>
      <c r="APN247" s="1"/>
      <c r="APO247" s="1"/>
      <c r="APP247" s="1"/>
      <c r="APQ247" s="1"/>
      <c r="APR247" s="1"/>
      <c r="APS247" s="1"/>
      <c r="APT247" s="1"/>
      <c r="APU247" s="1"/>
      <c r="APV247" s="1"/>
      <c r="APW247" s="1"/>
      <c r="APX247" s="1"/>
      <c r="APY247" s="1"/>
      <c r="APZ247" s="1"/>
      <c r="AQA247" s="1"/>
      <c r="AQB247" s="1"/>
      <c r="AQC247" s="1"/>
      <c r="AQD247" s="1"/>
      <c r="AQE247" s="1"/>
      <c r="AQF247" s="1"/>
      <c r="AQG247" s="1"/>
      <c r="AQH247" s="1"/>
      <c r="AQI247" s="1"/>
      <c r="AQJ247" s="1"/>
      <c r="AQK247" s="1"/>
      <c r="AQL247" s="1"/>
      <c r="AQM247" s="1"/>
      <c r="AQN247" s="1"/>
      <c r="AQO247" s="1"/>
      <c r="AQP247" s="1"/>
      <c r="AQQ247" s="1"/>
      <c r="AQR247" s="1"/>
      <c r="AQS247" s="1"/>
      <c r="AQT247" s="1"/>
      <c r="AQU247" s="1"/>
      <c r="AQV247" s="1"/>
      <c r="AQW247" s="1"/>
      <c r="AQX247" s="1"/>
      <c r="AQY247" s="1"/>
      <c r="AQZ247" s="1"/>
      <c r="ARA247" s="1"/>
      <c r="ARB247" s="1"/>
      <c r="ARC247" s="1"/>
      <c r="ARD247" s="1"/>
      <c r="ARE247" s="1"/>
      <c r="ARF247" s="1"/>
      <c r="ARG247" s="1"/>
      <c r="ARH247" s="1"/>
      <c r="ARI247" s="1"/>
      <c r="ARJ247" s="1"/>
      <c r="ARK247" s="1"/>
      <c r="ARL247" s="1"/>
      <c r="ARM247" s="1"/>
      <c r="ARN247" s="1"/>
      <c r="ARO247" s="1"/>
      <c r="ARP247" s="1"/>
      <c r="ARQ247" s="1"/>
      <c r="ARR247" s="1"/>
      <c r="ARS247" s="1"/>
      <c r="ART247" s="1"/>
      <c r="ARU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  <c r="AWU247" s="1"/>
      <c r="AWV247" s="1"/>
      <c r="AWW247" s="1"/>
      <c r="AWX247" s="1"/>
      <c r="AWY247" s="1"/>
      <c r="AWZ247" s="1"/>
      <c r="AXA247" s="1"/>
      <c r="AXB247" s="1"/>
      <c r="AXC247" s="1"/>
      <c r="AXD247" s="1"/>
      <c r="AXE247" s="1"/>
      <c r="AXF247" s="1"/>
      <c r="AXG247" s="1"/>
      <c r="AXH247" s="1"/>
      <c r="AXI247" s="1"/>
      <c r="AXJ247" s="1"/>
      <c r="AXK247" s="1"/>
      <c r="AXL247" s="1"/>
      <c r="AXM247" s="1"/>
      <c r="AXN247" s="1"/>
      <c r="AXO247" s="1"/>
      <c r="AXP247" s="1"/>
      <c r="AXQ247" s="1"/>
      <c r="AXR247" s="1"/>
      <c r="AXS247" s="1"/>
      <c r="AXT247" s="1"/>
      <c r="AXU247" s="1"/>
      <c r="AXV247" s="1"/>
      <c r="AXW247" s="1"/>
      <c r="AXX247" s="1"/>
      <c r="AXY247" s="1"/>
      <c r="AXZ247" s="1"/>
      <c r="AYA247" s="1"/>
      <c r="AYB247" s="1"/>
      <c r="AYC247" s="1"/>
      <c r="AYD247" s="1"/>
      <c r="AYE247" s="1"/>
      <c r="AYF247" s="1"/>
      <c r="AYG247" s="1"/>
      <c r="AYH247" s="1"/>
      <c r="AYI247" s="1"/>
      <c r="AYJ247" s="1"/>
      <c r="AYK247" s="1"/>
      <c r="AYL247" s="1"/>
      <c r="AYM247" s="1"/>
      <c r="AYN247" s="1"/>
      <c r="AYO247" s="1"/>
      <c r="AYP247" s="1"/>
      <c r="AYQ247" s="1"/>
      <c r="AYR247" s="1"/>
      <c r="AYS247" s="1"/>
      <c r="AYT247" s="1"/>
      <c r="AYU247" s="1"/>
      <c r="AYV247" s="1"/>
      <c r="AYW247" s="1"/>
      <c r="AYX247" s="1"/>
      <c r="AYY247" s="1"/>
      <c r="AYZ247" s="1"/>
      <c r="AZA247" s="1"/>
      <c r="AZB247" s="1"/>
      <c r="AZC247" s="1"/>
      <c r="AZD247" s="1"/>
      <c r="AZE247" s="1"/>
      <c r="AZF247" s="1"/>
      <c r="AZG247" s="1"/>
      <c r="AZH247" s="1"/>
      <c r="AZI247" s="1"/>
      <c r="AZJ247" s="1"/>
      <c r="AZK247" s="1"/>
      <c r="AZL247" s="1"/>
      <c r="AZM247" s="1"/>
      <c r="AZN247" s="1"/>
      <c r="AZO247" s="1"/>
      <c r="AZP247" s="1"/>
      <c r="AZQ247" s="1"/>
      <c r="AZR247" s="1"/>
      <c r="AZS247" s="1"/>
      <c r="AZT247" s="1"/>
      <c r="AZU247" s="1"/>
      <c r="AZV247" s="1"/>
      <c r="AZW247" s="1"/>
      <c r="AZX247" s="1"/>
      <c r="AZY247" s="1"/>
      <c r="AZZ247" s="1"/>
      <c r="BAA247" s="1"/>
      <c r="BAB247" s="1"/>
      <c r="BAC247" s="1"/>
      <c r="BAD247" s="1"/>
      <c r="BAE247" s="1"/>
      <c r="BAF247" s="1"/>
      <c r="BAG247" s="1"/>
      <c r="BAH247" s="1"/>
      <c r="BAI247" s="1"/>
      <c r="BAJ247" s="1"/>
      <c r="BAK247" s="1"/>
      <c r="BAL247" s="1"/>
      <c r="BAM247" s="1"/>
      <c r="BAN247" s="1"/>
      <c r="BAO247" s="1"/>
      <c r="BAP247" s="1"/>
      <c r="BAQ247" s="1"/>
      <c r="BAR247" s="1"/>
      <c r="BAS247" s="1"/>
      <c r="BAT247" s="1"/>
      <c r="BAU247" s="1"/>
      <c r="BAV247" s="1"/>
      <c r="BAW247" s="1"/>
      <c r="BAX247" s="1"/>
      <c r="BAY247" s="1"/>
      <c r="BAZ247" s="1"/>
      <c r="BBA247" s="1"/>
      <c r="BBB247" s="1"/>
      <c r="BBC247" s="1"/>
      <c r="BBD247" s="1"/>
      <c r="BBE247" s="1"/>
      <c r="BBF247" s="1"/>
      <c r="BBG247" s="1"/>
      <c r="BBH247" s="1"/>
      <c r="BBI247" s="1"/>
      <c r="BBJ247" s="1"/>
      <c r="BBK247" s="1"/>
      <c r="BBL247" s="1"/>
      <c r="BBM247" s="1"/>
      <c r="BBN247" s="1"/>
      <c r="BBO247" s="1"/>
      <c r="BBP247" s="1"/>
      <c r="BBQ247" s="1"/>
      <c r="BBR247" s="1"/>
      <c r="BBS247" s="1"/>
      <c r="BBT247" s="1"/>
      <c r="BBU247" s="1"/>
      <c r="BBV247" s="1"/>
      <c r="BBW247" s="1"/>
      <c r="BBX247" s="1"/>
      <c r="BBY247" s="1"/>
      <c r="BBZ247" s="1"/>
      <c r="BCA247" s="1"/>
      <c r="BCB247" s="1"/>
      <c r="BCC247" s="1"/>
      <c r="BCD247" s="1"/>
      <c r="BCE247" s="1"/>
      <c r="BCF247" s="1"/>
      <c r="BCG247" s="1"/>
      <c r="BCH247" s="1"/>
      <c r="BCI247" s="1"/>
      <c r="BCJ247" s="1"/>
      <c r="BCK247" s="1"/>
      <c r="BCL247" s="1"/>
      <c r="BCM247" s="1"/>
      <c r="BCN247" s="1"/>
      <c r="BCO247" s="1"/>
      <c r="BCP247" s="1"/>
      <c r="BCQ247" s="1"/>
      <c r="BCR247" s="1"/>
      <c r="BCS247" s="1"/>
      <c r="BCT247" s="1"/>
      <c r="BCU247" s="1"/>
      <c r="BCV247" s="1"/>
      <c r="BCW247" s="1"/>
      <c r="BCX247" s="1"/>
      <c r="BCY247" s="1"/>
      <c r="BCZ247" s="1"/>
      <c r="BDA247" s="1"/>
      <c r="BDB247" s="1"/>
      <c r="BDC247" s="1"/>
      <c r="BDD247" s="1"/>
      <c r="BDE247" s="1"/>
      <c r="BDF247" s="1"/>
      <c r="BDG247" s="1"/>
      <c r="BDH247" s="1"/>
      <c r="BDI247" s="1"/>
      <c r="BDJ247" s="1"/>
      <c r="BDK247" s="1"/>
      <c r="BDL247" s="1"/>
      <c r="BDM247" s="1"/>
      <c r="BDN247" s="1"/>
      <c r="BDO247" s="1"/>
      <c r="BDP247" s="1"/>
      <c r="BDQ247" s="1"/>
      <c r="BDR247" s="1"/>
      <c r="BDS247" s="1"/>
      <c r="BDT247" s="1"/>
      <c r="BDU247" s="1"/>
      <c r="BDV247" s="1"/>
      <c r="BDW247" s="1"/>
      <c r="BDX247" s="1"/>
      <c r="BDY247" s="1"/>
      <c r="BDZ247" s="1"/>
      <c r="BEA247" s="1"/>
      <c r="BEB247" s="1"/>
      <c r="BEC247" s="1"/>
      <c r="BED247" s="1"/>
      <c r="BEE247" s="1"/>
      <c r="BEF247" s="1"/>
      <c r="BEG247" s="1"/>
      <c r="BEH247" s="1"/>
      <c r="BEI247" s="1"/>
      <c r="BEJ247" s="1"/>
      <c r="BEK247" s="1"/>
      <c r="BEL247" s="1"/>
      <c r="BEM247" s="1"/>
      <c r="BEN247" s="1"/>
      <c r="BEO247" s="1"/>
      <c r="BEP247" s="1"/>
      <c r="BEQ247" s="1"/>
      <c r="BER247" s="1"/>
      <c r="BES247" s="1"/>
      <c r="BET247" s="1"/>
      <c r="BEU247" s="1"/>
      <c r="BEV247" s="1"/>
      <c r="BEW247" s="1"/>
      <c r="BEX247" s="1"/>
      <c r="BEY247" s="1"/>
      <c r="BEZ247" s="1"/>
      <c r="BFA247" s="1"/>
      <c r="BFB247" s="1"/>
      <c r="BFC247" s="1"/>
      <c r="BFD247" s="1"/>
      <c r="BFE247" s="1"/>
      <c r="BFF247" s="1"/>
      <c r="BFG247" s="1"/>
      <c r="BFH247" s="1"/>
      <c r="BFI247" s="1"/>
      <c r="BFJ247" s="1"/>
      <c r="BFK247" s="1"/>
      <c r="BFL247" s="1"/>
      <c r="BFM247" s="1"/>
      <c r="BFN247" s="1"/>
      <c r="BFO247" s="1"/>
      <c r="BFP247" s="1"/>
      <c r="BFQ247" s="1"/>
      <c r="BFR247" s="1"/>
      <c r="BFS247" s="1"/>
      <c r="BFT247" s="1"/>
      <c r="BFU247" s="1"/>
      <c r="BFV247" s="1"/>
      <c r="BFW247" s="1"/>
      <c r="BFX247" s="1"/>
      <c r="BFY247" s="1"/>
      <c r="BFZ247" s="1"/>
      <c r="BGA247" s="1"/>
      <c r="BGB247" s="1"/>
      <c r="BGC247" s="1"/>
      <c r="BGD247" s="1"/>
      <c r="BGE247" s="1"/>
      <c r="BGF247" s="1"/>
      <c r="BGG247" s="1"/>
      <c r="BGH247" s="1"/>
      <c r="BGI247" s="1"/>
      <c r="BGJ247" s="1"/>
      <c r="BGK247" s="1"/>
      <c r="BGL247" s="1"/>
      <c r="BGM247" s="1"/>
      <c r="BGN247" s="1"/>
      <c r="BGO247" s="1"/>
      <c r="BGP247" s="1"/>
      <c r="BGQ247" s="1"/>
      <c r="BGR247" s="1"/>
      <c r="BGS247" s="1"/>
      <c r="BGT247" s="1"/>
      <c r="BGU247" s="1"/>
      <c r="BGV247" s="1"/>
      <c r="BGW247" s="1"/>
      <c r="BGX247" s="1"/>
      <c r="BGY247" s="1"/>
      <c r="BGZ247" s="1"/>
      <c r="BHA247" s="1"/>
      <c r="BHB247" s="1"/>
      <c r="BHC247" s="1"/>
      <c r="BHD247" s="1"/>
      <c r="BHE247" s="1"/>
      <c r="BHF247" s="1"/>
      <c r="BHG247" s="1"/>
      <c r="BHH247" s="1"/>
      <c r="BHI247" s="1"/>
      <c r="BHJ247" s="1"/>
      <c r="BHK247" s="1"/>
      <c r="BHL247" s="1"/>
      <c r="BHM247" s="1"/>
      <c r="BHN247" s="1"/>
      <c r="BHO247" s="1"/>
      <c r="BHP247" s="1"/>
      <c r="BHQ247" s="1"/>
      <c r="BHR247" s="1"/>
      <c r="BHS247" s="1"/>
      <c r="BHT247" s="1"/>
      <c r="BHU247" s="1"/>
      <c r="BHV247" s="1"/>
      <c r="BHW247" s="1"/>
      <c r="BHX247" s="1"/>
      <c r="BHY247" s="1"/>
      <c r="BHZ247" s="1"/>
      <c r="BIA247" s="1"/>
      <c r="BIB247" s="1"/>
      <c r="BIC247" s="1"/>
      <c r="BID247" s="1"/>
      <c r="BIE247" s="1"/>
      <c r="BIF247" s="1"/>
      <c r="BIG247" s="1"/>
      <c r="BIH247" s="1"/>
      <c r="BII247" s="1"/>
      <c r="BIJ247" s="1"/>
      <c r="BIK247" s="1"/>
      <c r="BIL247" s="1"/>
      <c r="BIM247" s="1"/>
      <c r="BIN247" s="1"/>
      <c r="BIO247" s="1"/>
      <c r="BIP247" s="1"/>
      <c r="BIQ247" s="1"/>
      <c r="BIR247" s="1"/>
      <c r="BIS247" s="1"/>
      <c r="BIT247" s="1"/>
      <c r="BIU247" s="1"/>
      <c r="BIV247" s="1"/>
      <c r="BIW247" s="1"/>
      <c r="BIX247" s="1"/>
      <c r="BIY247" s="1"/>
      <c r="BIZ247" s="1"/>
      <c r="BJA247" s="1"/>
      <c r="BJB247" s="1"/>
      <c r="BJC247" s="1"/>
      <c r="BJD247" s="1"/>
      <c r="BJE247" s="1"/>
      <c r="BJF247" s="1"/>
      <c r="BJG247" s="1"/>
      <c r="BJH247" s="1"/>
      <c r="BJI247" s="1"/>
      <c r="BJJ247" s="1"/>
      <c r="BJK247" s="1"/>
      <c r="BJL247" s="1"/>
      <c r="BJM247" s="1"/>
      <c r="BJN247" s="1"/>
      <c r="BJO247" s="1"/>
      <c r="BJP247" s="1"/>
      <c r="BJQ247" s="1"/>
      <c r="BJR247" s="1"/>
      <c r="BJS247" s="1"/>
      <c r="BJT247" s="1"/>
      <c r="BJU247" s="1"/>
      <c r="BJV247" s="1"/>
      <c r="BJW247" s="1"/>
      <c r="BJX247" s="1"/>
      <c r="BJY247" s="1"/>
      <c r="BJZ247" s="1"/>
      <c r="BKA247" s="1"/>
      <c r="BKB247" s="1"/>
      <c r="BKC247" s="1"/>
      <c r="BKD247" s="1"/>
      <c r="BKE247" s="1"/>
      <c r="BKF247" s="1"/>
      <c r="BKG247" s="1"/>
      <c r="BKH247" s="1"/>
      <c r="BKI247" s="1"/>
      <c r="BKJ247" s="1"/>
      <c r="BKK247" s="1"/>
      <c r="BKL247" s="1"/>
      <c r="BKM247" s="1"/>
      <c r="BKN247" s="1"/>
      <c r="BKO247" s="1"/>
      <c r="BKP247" s="1"/>
      <c r="BKQ247" s="1"/>
      <c r="BKR247" s="1"/>
      <c r="BKS247" s="1"/>
      <c r="BKT247" s="1"/>
      <c r="BKU247" s="1"/>
      <c r="BKV247" s="1"/>
      <c r="BKW247" s="1"/>
      <c r="BKX247" s="1"/>
      <c r="BKY247" s="1"/>
      <c r="BKZ247" s="1"/>
      <c r="BLA247" s="1"/>
      <c r="BLB247" s="1"/>
      <c r="BLC247" s="1"/>
      <c r="BLD247" s="1"/>
      <c r="BLE247" s="1"/>
      <c r="BLF247" s="1"/>
      <c r="BLG247" s="1"/>
      <c r="BLH247" s="1"/>
      <c r="BLI247" s="1"/>
      <c r="BLJ247" s="1"/>
      <c r="BLK247" s="1"/>
      <c r="BLL247" s="1"/>
      <c r="BLM247" s="1"/>
      <c r="BLN247" s="1"/>
      <c r="BLO247" s="1"/>
      <c r="BLP247" s="1"/>
      <c r="BLQ247" s="1"/>
      <c r="BLR247" s="1"/>
      <c r="BLS247" s="1"/>
      <c r="BLT247" s="1"/>
      <c r="BLU247" s="1"/>
      <c r="BLV247" s="1"/>
      <c r="BLW247" s="1"/>
      <c r="BLX247" s="1"/>
      <c r="BLY247" s="1"/>
      <c r="BLZ247" s="1"/>
      <c r="BMA247" s="1"/>
      <c r="BMB247" s="1"/>
      <c r="BMC247" s="1"/>
      <c r="BMD247" s="1"/>
      <c r="BME247" s="1"/>
      <c r="BMF247" s="1"/>
      <c r="BMG247" s="1"/>
      <c r="BMH247" s="1"/>
      <c r="BMI247" s="1"/>
      <c r="BMJ247" s="1"/>
      <c r="BMK247" s="1"/>
      <c r="BML247" s="1"/>
      <c r="BMM247" s="1"/>
      <c r="BMN247" s="1"/>
      <c r="BMO247" s="1"/>
      <c r="BMP247" s="1"/>
      <c r="BMQ247" s="1"/>
      <c r="BMR247" s="1"/>
      <c r="BMS247" s="1"/>
      <c r="BMT247" s="1"/>
      <c r="BMU247" s="1"/>
      <c r="BMV247" s="1"/>
      <c r="BMW247" s="1"/>
      <c r="BMX247" s="1"/>
      <c r="BMY247" s="1"/>
      <c r="BMZ247" s="1"/>
      <c r="BNA247" s="1"/>
      <c r="BNB247" s="1"/>
      <c r="BNC247" s="1"/>
      <c r="BND247" s="1"/>
      <c r="BNE247" s="1"/>
      <c r="BNF247" s="1"/>
      <c r="BNG247" s="1"/>
      <c r="BNH247" s="1"/>
      <c r="BNI247" s="1"/>
      <c r="BNJ247" s="1"/>
      <c r="BNK247" s="1"/>
      <c r="BNL247" s="1"/>
      <c r="BNM247" s="1"/>
      <c r="BNN247" s="1"/>
      <c r="BNO247" s="1"/>
      <c r="BNP247" s="1"/>
      <c r="BNQ247" s="1"/>
      <c r="BNR247" s="1"/>
      <c r="BNS247" s="1"/>
      <c r="BNT247" s="1"/>
      <c r="BNU247" s="1"/>
      <c r="BNV247" s="1"/>
      <c r="BNW247" s="1"/>
      <c r="BNX247" s="1"/>
      <c r="BNY247" s="1"/>
      <c r="BNZ247" s="1"/>
      <c r="BOA247" s="1"/>
      <c r="BOB247" s="1"/>
      <c r="BOC247" s="1"/>
      <c r="BOD247" s="1"/>
      <c r="BOE247" s="1"/>
      <c r="BOF247" s="1"/>
      <c r="BOG247" s="1"/>
      <c r="BOH247" s="1"/>
      <c r="BOI247" s="1"/>
      <c r="BOJ247" s="1"/>
      <c r="BOK247" s="1"/>
      <c r="BOL247" s="1"/>
      <c r="BOM247" s="1"/>
      <c r="BON247" s="1"/>
      <c r="BOO247" s="1"/>
      <c r="BOP247" s="1"/>
      <c r="BOQ247" s="1"/>
      <c r="BOR247" s="1"/>
      <c r="BOS247" s="1"/>
      <c r="BOT247" s="1"/>
      <c r="BOU247" s="1"/>
      <c r="BOV247" s="1"/>
      <c r="BOW247" s="1"/>
      <c r="BOX247" s="1"/>
      <c r="BOY247" s="1"/>
      <c r="BOZ247" s="1"/>
      <c r="BPA247" s="1"/>
      <c r="BPB247" s="1"/>
      <c r="BPC247" s="1"/>
      <c r="BPD247" s="1"/>
      <c r="BPE247" s="1"/>
      <c r="BPF247" s="1"/>
      <c r="BPG247" s="1"/>
      <c r="BPH247" s="1"/>
      <c r="BPI247" s="1"/>
      <c r="BPJ247" s="1"/>
      <c r="BPK247" s="1"/>
      <c r="BPL247" s="1"/>
      <c r="BPM247" s="1"/>
      <c r="BPN247" s="1"/>
      <c r="BPO247" s="1"/>
      <c r="BPP247" s="1"/>
      <c r="BPQ247" s="1"/>
      <c r="BPR247" s="1"/>
      <c r="BPS247" s="1"/>
      <c r="BPT247" s="1"/>
      <c r="BPU247" s="1"/>
      <c r="BPV247" s="1"/>
      <c r="BPW247" s="1"/>
      <c r="BPX247" s="1"/>
      <c r="BPY247" s="1"/>
      <c r="BPZ247" s="1"/>
      <c r="BQA247" s="1"/>
      <c r="BQB247" s="1"/>
      <c r="BQC247" s="1"/>
      <c r="BQD247" s="1"/>
      <c r="BQE247" s="1"/>
      <c r="BQF247" s="1"/>
      <c r="BQG247" s="1"/>
      <c r="BQH247" s="1"/>
      <c r="BQI247" s="1"/>
      <c r="BQJ247" s="1"/>
      <c r="BQK247" s="1"/>
      <c r="BQL247" s="1"/>
      <c r="BQM247" s="1"/>
      <c r="BQN247" s="1"/>
      <c r="BQO247" s="1"/>
      <c r="BQP247" s="1"/>
      <c r="BQQ247" s="1"/>
      <c r="BQR247" s="1"/>
      <c r="BQS247" s="1"/>
      <c r="BQT247" s="1"/>
      <c r="BQU247" s="1"/>
      <c r="BQV247" s="1"/>
      <c r="BQW247" s="1"/>
      <c r="BQX247" s="1"/>
      <c r="BQY247" s="1"/>
      <c r="BQZ247" s="1"/>
      <c r="BRA247" s="1"/>
      <c r="BRB247" s="1"/>
      <c r="BRC247" s="1"/>
      <c r="BRD247" s="1"/>
      <c r="BRE247" s="1"/>
      <c r="BRF247" s="1"/>
      <c r="BRG247" s="1"/>
      <c r="BRH247" s="1"/>
      <c r="BRI247" s="1"/>
      <c r="BRJ247" s="1"/>
      <c r="BRK247" s="1"/>
      <c r="BRL247" s="1"/>
      <c r="BRM247" s="1"/>
      <c r="BRN247" s="1"/>
      <c r="BRO247" s="1"/>
      <c r="BRP247" s="1"/>
      <c r="BRQ247" s="1"/>
      <c r="BRR247" s="1"/>
      <c r="BRS247" s="1"/>
      <c r="BRT247" s="1"/>
      <c r="BRU247" s="1"/>
      <c r="BRV247" s="1"/>
      <c r="BRW247" s="1"/>
      <c r="BRX247" s="1"/>
      <c r="BRY247" s="1"/>
      <c r="BRZ247" s="1"/>
      <c r="BSA247" s="1"/>
      <c r="BSB247" s="1"/>
      <c r="BSC247" s="1"/>
      <c r="BSD247" s="1"/>
      <c r="BSE247" s="1"/>
      <c r="BSF247" s="1"/>
      <c r="BSG247" s="1"/>
      <c r="BSH247" s="1"/>
      <c r="BSI247" s="1"/>
      <c r="BSJ247" s="1"/>
      <c r="BSK247" s="1"/>
      <c r="BSL247" s="1"/>
      <c r="BSM247" s="1"/>
      <c r="BSN247" s="1"/>
      <c r="BSO247" s="1"/>
      <c r="BSP247" s="1"/>
      <c r="BSQ247" s="1"/>
      <c r="BSR247" s="1"/>
      <c r="BSS247" s="1"/>
      <c r="BST247" s="1"/>
      <c r="BSU247" s="1"/>
      <c r="BSV247" s="1"/>
      <c r="BSW247" s="1"/>
      <c r="BSX247" s="1"/>
      <c r="BSY247" s="1"/>
      <c r="BSZ247" s="1"/>
      <c r="BTA247" s="1"/>
      <c r="BTB247" s="1"/>
      <c r="BTC247" s="1"/>
      <c r="BTD247" s="1"/>
      <c r="BTE247" s="1"/>
      <c r="BTF247" s="1"/>
      <c r="BTG247" s="1"/>
      <c r="BTH247" s="1"/>
      <c r="BTI247" s="1"/>
      <c r="BTJ247" s="1"/>
      <c r="BTK247" s="1"/>
      <c r="BTL247" s="1"/>
      <c r="BTM247" s="1"/>
      <c r="BTN247" s="1"/>
      <c r="BTO247" s="1"/>
      <c r="BTP247" s="1"/>
      <c r="BTQ247" s="1"/>
      <c r="BTR247" s="1"/>
      <c r="BTS247" s="1"/>
      <c r="BTT247" s="1"/>
      <c r="BTU247" s="1"/>
      <c r="BTV247" s="1"/>
      <c r="BTW247" s="1"/>
      <c r="BTX247" s="1"/>
      <c r="BTY247" s="1"/>
      <c r="BTZ247" s="1"/>
      <c r="BUA247" s="1"/>
    </row>
    <row r="248" spans="1:1899" s="135" customFormat="1" ht="15.75">
      <c r="A248" s="160"/>
      <c r="B248" s="160"/>
      <c r="C248" s="161"/>
      <c r="D248" s="161"/>
      <c r="E248" s="160" t="s">
        <v>247</v>
      </c>
      <c r="F248" s="164" t="s">
        <v>248</v>
      </c>
      <c r="G248" s="226">
        <f>G249</f>
        <v>14506.6</v>
      </c>
      <c r="H248" s="165">
        <f>H249</f>
        <v>14599.51</v>
      </c>
      <c r="I248" s="165">
        <f t="shared" ref="I248:K249" si="82">I249</f>
        <v>15263.12</v>
      </c>
      <c r="J248" s="165">
        <f t="shared" si="82"/>
        <v>16590.349999999999</v>
      </c>
      <c r="K248" s="166">
        <f t="shared" si="82"/>
        <v>17917.580000000002</v>
      </c>
      <c r="L248" s="8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  <c r="PU248" s="1"/>
      <c r="PV248" s="1"/>
      <c r="PW248" s="1"/>
      <c r="PX248" s="1"/>
      <c r="PY248" s="1"/>
      <c r="PZ248" s="1"/>
      <c r="QA248" s="1"/>
      <c r="QB248" s="1"/>
      <c r="QC248" s="1"/>
      <c r="QD248" s="1"/>
      <c r="QE248" s="1"/>
      <c r="QF248" s="1"/>
      <c r="QG248" s="1"/>
      <c r="QH248" s="1"/>
      <c r="QI248" s="1"/>
      <c r="QJ248" s="1"/>
      <c r="QK248" s="1"/>
      <c r="QL248" s="1"/>
      <c r="QM248" s="1"/>
      <c r="QN248" s="1"/>
      <c r="QO248" s="1"/>
      <c r="QP248" s="1"/>
      <c r="QQ248" s="1"/>
      <c r="QR248" s="1"/>
      <c r="QS248" s="1"/>
      <c r="QT248" s="1"/>
      <c r="QU248" s="1"/>
      <c r="QV248" s="1"/>
      <c r="QW248" s="1"/>
      <c r="QX248" s="1"/>
      <c r="QY248" s="1"/>
      <c r="QZ248" s="1"/>
      <c r="RA248" s="1"/>
      <c r="RB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  <c r="SE248" s="1"/>
      <c r="SF248" s="1"/>
      <c r="SG248" s="1"/>
      <c r="SH248" s="1"/>
      <c r="SI248" s="1"/>
      <c r="SJ248" s="1"/>
      <c r="SK248" s="1"/>
      <c r="SL248" s="1"/>
      <c r="SM248" s="1"/>
      <c r="SN248" s="1"/>
      <c r="SO248" s="1"/>
      <c r="SP248" s="1"/>
      <c r="SQ248" s="1"/>
      <c r="SR248" s="1"/>
      <c r="SS248" s="1"/>
      <c r="ST248" s="1"/>
      <c r="SU248" s="1"/>
      <c r="SV248" s="1"/>
      <c r="SW248" s="1"/>
      <c r="SX248" s="1"/>
      <c r="SY248" s="1"/>
      <c r="SZ248" s="1"/>
      <c r="TA248" s="1"/>
      <c r="TB248" s="1"/>
      <c r="TC248" s="1"/>
      <c r="TD248" s="1"/>
      <c r="TE248" s="1"/>
      <c r="TF248" s="1"/>
      <c r="TG248" s="1"/>
      <c r="TH248" s="1"/>
      <c r="TI248" s="1"/>
      <c r="TJ248" s="1"/>
      <c r="TK248" s="1"/>
      <c r="TL248" s="1"/>
      <c r="TM248" s="1"/>
      <c r="TN248" s="1"/>
      <c r="TO248" s="1"/>
      <c r="TP248" s="1"/>
      <c r="TQ248" s="1"/>
      <c r="TR248" s="1"/>
      <c r="TS248" s="1"/>
      <c r="TT248" s="1"/>
      <c r="TU248" s="1"/>
      <c r="TV248" s="1"/>
      <c r="TW248" s="1"/>
      <c r="TX248" s="1"/>
      <c r="TY248" s="1"/>
      <c r="TZ248" s="1"/>
      <c r="UA248" s="1"/>
      <c r="UB248" s="1"/>
      <c r="UC248" s="1"/>
      <c r="UD248" s="1"/>
      <c r="UE248" s="1"/>
      <c r="UF248" s="1"/>
      <c r="UG248" s="1"/>
      <c r="UH248" s="1"/>
      <c r="UI248" s="1"/>
      <c r="UJ248" s="1"/>
      <c r="UK248" s="1"/>
      <c r="UL248" s="1"/>
      <c r="UM248" s="1"/>
      <c r="UN248" s="1"/>
      <c r="UO248" s="1"/>
      <c r="UP248" s="1"/>
      <c r="UQ248" s="1"/>
      <c r="UR248" s="1"/>
      <c r="US248" s="1"/>
      <c r="UT248" s="1"/>
      <c r="UU248" s="1"/>
      <c r="UV248" s="1"/>
      <c r="UW248" s="1"/>
      <c r="UX248" s="1"/>
      <c r="UY248" s="1"/>
      <c r="UZ248" s="1"/>
      <c r="VA248" s="1"/>
      <c r="VB248" s="1"/>
      <c r="VC248" s="1"/>
      <c r="VD248" s="1"/>
      <c r="VE248" s="1"/>
      <c r="VF248" s="1"/>
      <c r="VG248" s="1"/>
      <c r="VH248" s="1"/>
      <c r="VI248" s="1"/>
      <c r="VJ248" s="1"/>
      <c r="VK248" s="1"/>
      <c r="VL248" s="1"/>
      <c r="VM248" s="1"/>
      <c r="VN248" s="1"/>
      <c r="VO248" s="1"/>
      <c r="VP248" s="1"/>
      <c r="VQ248" s="1"/>
      <c r="VR248" s="1"/>
      <c r="VS248" s="1"/>
      <c r="VT248" s="1"/>
      <c r="VU248" s="1"/>
      <c r="VV248" s="1"/>
      <c r="VW248" s="1"/>
      <c r="VX248" s="1"/>
      <c r="VY248" s="1"/>
      <c r="VZ248" s="1"/>
      <c r="WA248" s="1"/>
      <c r="WB248" s="1"/>
      <c r="WC248" s="1"/>
      <c r="WD248" s="1"/>
      <c r="WE248" s="1"/>
      <c r="WF248" s="1"/>
      <c r="WG248" s="1"/>
      <c r="WH248" s="1"/>
      <c r="WI248" s="1"/>
      <c r="WJ248" s="1"/>
      <c r="WK248" s="1"/>
      <c r="WL248" s="1"/>
      <c r="WM248" s="1"/>
      <c r="WN248" s="1"/>
      <c r="WO248" s="1"/>
      <c r="WP248" s="1"/>
      <c r="WQ248" s="1"/>
      <c r="WR248" s="1"/>
      <c r="WS248" s="1"/>
      <c r="WT248" s="1"/>
      <c r="WU248" s="1"/>
      <c r="WV248" s="1"/>
      <c r="WW248" s="1"/>
      <c r="WX248" s="1"/>
      <c r="WY248" s="1"/>
      <c r="WZ248" s="1"/>
      <c r="XA248" s="1"/>
      <c r="XB248" s="1"/>
      <c r="XC248" s="1"/>
      <c r="XD248" s="1"/>
      <c r="XE248" s="1"/>
      <c r="XF248" s="1"/>
      <c r="XG248" s="1"/>
      <c r="XH248" s="1"/>
      <c r="XI248" s="1"/>
      <c r="XJ248" s="1"/>
      <c r="XK248" s="1"/>
      <c r="XL248" s="1"/>
      <c r="XM248" s="1"/>
      <c r="XN248" s="1"/>
      <c r="XO248" s="1"/>
      <c r="XP248" s="1"/>
      <c r="XQ248" s="1"/>
      <c r="XR248" s="1"/>
      <c r="XS248" s="1"/>
      <c r="XT248" s="1"/>
      <c r="XU248" s="1"/>
      <c r="XV248" s="1"/>
      <c r="XW248" s="1"/>
      <c r="XX248" s="1"/>
      <c r="XY248" s="1"/>
      <c r="XZ248" s="1"/>
      <c r="YA248" s="1"/>
      <c r="YB248" s="1"/>
      <c r="YC248" s="1"/>
      <c r="YD248" s="1"/>
      <c r="YE248" s="1"/>
      <c r="YF248" s="1"/>
      <c r="YG248" s="1"/>
      <c r="YH248" s="1"/>
      <c r="YI248" s="1"/>
      <c r="YJ248" s="1"/>
      <c r="YK248" s="1"/>
      <c r="YL248" s="1"/>
      <c r="YM248" s="1"/>
      <c r="YN248" s="1"/>
      <c r="YO248" s="1"/>
      <c r="YP248" s="1"/>
      <c r="YQ248" s="1"/>
      <c r="YR248" s="1"/>
      <c r="YS248" s="1"/>
      <c r="YT248" s="1"/>
      <c r="YU248" s="1"/>
      <c r="YV248" s="1"/>
      <c r="YW248" s="1"/>
      <c r="YX248" s="1"/>
      <c r="YY248" s="1"/>
      <c r="YZ248" s="1"/>
      <c r="ZA248" s="1"/>
      <c r="ZB248" s="1"/>
      <c r="ZC248" s="1"/>
      <c r="ZD248" s="1"/>
      <c r="ZE248" s="1"/>
      <c r="ZF248" s="1"/>
      <c r="ZG248" s="1"/>
      <c r="ZH248" s="1"/>
      <c r="ZI248" s="1"/>
      <c r="ZJ248" s="1"/>
      <c r="ZK248" s="1"/>
      <c r="ZL248" s="1"/>
      <c r="ZM248" s="1"/>
      <c r="ZN248" s="1"/>
      <c r="ZO248" s="1"/>
      <c r="ZP248" s="1"/>
      <c r="ZQ248" s="1"/>
      <c r="ZR248" s="1"/>
      <c r="ZS248" s="1"/>
      <c r="ZT248" s="1"/>
      <c r="ZU248" s="1"/>
      <c r="ZV248" s="1"/>
      <c r="ZW248" s="1"/>
      <c r="ZX248" s="1"/>
      <c r="ZY248" s="1"/>
      <c r="ZZ248" s="1"/>
      <c r="AAA248" s="1"/>
      <c r="AAB248" s="1"/>
      <c r="AAC248" s="1"/>
      <c r="AAD248" s="1"/>
      <c r="AAE248" s="1"/>
      <c r="AAF248" s="1"/>
      <c r="AAG248" s="1"/>
      <c r="AAH248" s="1"/>
      <c r="AAI248" s="1"/>
      <c r="AAJ248" s="1"/>
      <c r="AAK248" s="1"/>
      <c r="AAL248" s="1"/>
      <c r="AAM248" s="1"/>
      <c r="AAN248" s="1"/>
      <c r="AAO248" s="1"/>
      <c r="AAP248" s="1"/>
      <c r="AAQ248" s="1"/>
      <c r="AAR248" s="1"/>
      <c r="AAS248" s="1"/>
      <c r="AAT248" s="1"/>
      <c r="AAU248" s="1"/>
      <c r="AAV248" s="1"/>
      <c r="AAW248" s="1"/>
      <c r="AAX248" s="1"/>
      <c r="AAY248" s="1"/>
      <c r="AAZ248" s="1"/>
      <c r="ABA248" s="1"/>
      <c r="ABB248" s="1"/>
      <c r="ABC248" s="1"/>
      <c r="ABD248" s="1"/>
      <c r="ABE248" s="1"/>
      <c r="ABF248" s="1"/>
      <c r="ABG248" s="1"/>
      <c r="ABH248" s="1"/>
      <c r="ABI248" s="1"/>
      <c r="ABJ248" s="1"/>
      <c r="ABK248" s="1"/>
      <c r="ABL248" s="1"/>
      <c r="ABM248" s="1"/>
      <c r="ABN248" s="1"/>
      <c r="ABO248" s="1"/>
      <c r="ABP248" s="1"/>
      <c r="ABQ248" s="1"/>
      <c r="ABR248" s="1"/>
      <c r="ABS248" s="1"/>
      <c r="ABT248" s="1"/>
      <c r="ABU248" s="1"/>
      <c r="ABV248" s="1"/>
      <c r="ABW248" s="1"/>
      <c r="ABX248" s="1"/>
      <c r="ABY248" s="1"/>
      <c r="ABZ248" s="1"/>
      <c r="ACA248" s="1"/>
      <c r="ACB248" s="1"/>
      <c r="ACC248" s="1"/>
      <c r="ACD248" s="1"/>
      <c r="ACE248" s="1"/>
      <c r="ACF248" s="1"/>
      <c r="ACG248" s="1"/>
      <c r="ACH248" s="1"/>
      <c r="ACI248" s="1"/>
      <c r="ACJ248" s="1"/>
      <c r="ACK248" s="1"/>
      <c r="ACL248" s="1"/>
      <c r="ACM248" s="1"/>
      <c r="ACN248" s="1"/>
      <c r="ACO248" s="1"/>
      <c r="ACP248" s="1"/>
      <c r="ACQ248" s="1"/>
      <c r="ACR248" s="1"/>
      <c r="ACS248" s="1"/>
      <c r="ACT248" s="1"/>
      <c r="ACU248" s="1"/>
      <c r="ACV248" s="1"/>
      <c r="ACW248" s="1"/>
      <c r="ACX248" s="1"/>
      <c r="ACY248" s="1"/>
      <c r="ACZ248" s="1"/>
      <c r="ADA248" s="1"/>
      <c r="ADB248" s="1"/>
      <c r="ADC248" s="1"/>
      <c r="ADD248" s="1"/>
      <c r="ADE248" s="1"/>
      <c r="ADF248" s="1"/>
      <c r="ADG248" s="1"/>
      <c r="ADH248" s="1"/>
      <c r="ADI248" s="1"/>
      <c r="ADJ248" s="1"/>
      <c r="ADK248" s="1"/>
      <c r="ADL248" s="1"/>
      <c r="ADM248" s="1"/>
      <c r="ADN248" s="1"/>
      <c r="ADO248" s="1"/>
      <c r="ADP248" s="1"/>
      <c r="ADQ248" s="1"/>
      <c r="ADR248" s="1"/>
      <c r="ADS248" s="1"/>
      <c r="ADT248" s="1"/>
      <c r="ADU248" s="1"/>
      <c r="ADV248" s="1"/>
      <c r="ADW248" s="1"/>
      <c r="ADX248" s="1"/>
      <c r="ADY248" s="1"/>
      <c r="ADZ248" s="1"/>
      <c r="AEA248" s="1"/>
      <c r="AEB248" s="1"/>
      <c r="AEC248" s="1"/>
      <c r="AED248" s="1"/>
      <c r="AEE248" s="1"/>
      <c r="AEF248" s="1"/>
      <c r="AEG248" s="1"/>
      <c r="AEH248" s="1"/>
      <c r="AEI248" s="1"/>
      <c r="AEJ248" s="1"/>
      <c r="AEK248" s="1"/>
      <c r="AEL248" s="1"/>
      <c r="AEM248" s="1"/>
      <c r="AEN248" s="1"/>
      <c r="AEO248" s="1"/>
      <c r="AEP248" s="1"/>
      <c r="AEQ248" s="1"/>
      <c r="AER248" s="1"/>
      <c r="AES248" s="1"/>
      <c r="AET248" s="1"/>
      <c r="AEU248" s="1"/>
      <c r="AEV248" s="1"/>
      <c r="AEW248" s="1"/>
      <c r="AEX248" s="1"/>
      <c r="AEY248" s="1"/>
      <c r="AEZ248" s="1"/>
      <c r="AFA248" s="1"/>
      <c r="AFB248" s="1"/>
      <c r="AFC248" s="1"/>
      <c r="AFD248" s="1"/>
      <c r="AFE248" s="1"/>
      <c r="AFF248" s="1"/>
      <c r="AFG248" s="1"/>
      <c r="AFH248" s="1"/>
      <c r="AFI248" s="1"/>
      <c r="AFJ248" s="1"/>
      <c r="AFK248" s="1"/>
      <c r="AFL248" s="1"/>
      <c r="AFM248" s="1"/>
      <c r="AFN248" s="1"/>
      <c r="AFO248" s="1"/>
      <c r="AFP248" s="1"/>
      <c r="AFQ248" s="1"/>
      <c r="AFR248" s="1"/>
      <c r="AFS248" s="1"/>
      <c r="AFT248" s="1"/>
      <c r="AFU248" s="1"/>
      <c r="AFV248" s="1"/>
      <c r="AFW248" s="1"/>
      <c r="AFX248" s="1"/>
      <c r="AFY248" s="1"/>
      <c r="AFZ248" s="1"/>
      <c r="AGA248" s="1"/>
      <c r="AGB248" s="1"/>
      <c r="AGC248" s="1"/>
      <c r="AGD248" s="1"/>
      <c r="AGE248" s="1"/>
      <c r="AGF248" s="1"/>
      <c r="AGG248" s="1"/>
      <c r="AGH248" s="1"/>
      <c r="AGI248" s="1"/>
      <c r="AGJ248" s="1"/>
      <c r="AGK248" s="1"/>
      <c r="AGL248" s="1"/>
      <c r="AGM248" s="1"/>
      <c r="AGN248" s="1"/>
      <c r="AGO248" s="1"/>
      <c r="AGP248" s="1"/>
      <c r="AGQ248" s="1"/>
      <c r="AGR248" s="1"/>
      <c r="AGS248" s="1"/>
      <c r="AGT248" s="1"/>
      <c r="AGU248" s="1"/>
      <c r="AGV248" s="1"/>
      <c r="AGW248" s="1"/>
      <c r="AGX248" s="1"/>
      <c r="AGY248" s="1"/>
      <c r="AGZ248" s="1"/>
      <c r="AHA248" s="1"/>
      <c r="AHB248" s="1"/>
      <c r="AHC248" s="1"/>
      <c r="AHD248" s="1"/>
      <c r="AHE248" s="1"/>
      <c r="AHF248" s="1"/>
      <c r="AHG248" s="1"/>
      <c r="AHH248" s="1"/>
      <c r="AHI248" s="1"/>
      <c r="AHJ248" s="1"/>
      <c r="AHK248" s="1"/>
      <c r="AHL248" s="1"/>
      <c r="AHM248" s="1"/>
      <c r="AHN248" s="1"/>
      <c r="AHO248" s="1"/>
      <c r="AHP248" s="1"/>
      <c r="AHQ248" s="1"/>
      <c r="AHR248" s="1"/>
      <c r="AHS248" s="1"/>
      <c r="AHT248" s="1"/>
      <c r="AHU248" s="1"/>
      <c r="AHV248" s="1"/>
      <c r="AHW248" s="1"/>
      <c r="AHX248" s="1"/>
      <c r="AHY248" s="1"/>
      <c r="AHZ248" s="1"/>
      <c r="AIA248" s="1"/>
      <c r="AIB248" s="1"/>
      <c r="AIC248" s="1"/>
      <c r="AID248" s="1"/>
      <c r="AIE248" s="1"/>
      <c r="AIF248" s="1"/>
      <c r="AIG248" s="1"/>
      <c r="AIH248" s="1"/>
      <c r="AII248" s="1"/>
      <c r="AIJ248" s="1"/>
      <c r="AIK248" s="1"/>
      <c r="AIL248" s="1"/>
      <c r="AIM248" s="1"/>
      <c r="AIN248" s="1"/>
      <c r="AIO248" s="1"/>
      <c r="AIP248" s="1"/>
      <c r="AIQ248" s="1"/>
      <c r="AIR248" s="1"/>
      <c r="AIS248" s="1"/>
      <c r="AIT248" s="1"/>
      <c r="AIU248" s="1"/>
      <c r="AIV248" s="1"/>
      <c r="AIW248" s="1"/>
      <c r="AIX248" s="1"/>
      <c r="AIY248" s="1"/>
      <c r="AIZ248" s="1"/>
      <c r="AJA248" s="1"/>
      <c r="AJB248" s="1"/>
      <c r="AJC248" s="1"/>
      <c r="AJD248" s="1"/>
      <c r="AJE248" s="1"/>
      <c r="AJF248" s="1"/>
      <c r="AJG248" s="1"/>
      <c r="AJH248" s="1"/>
      <c r="AJI248" s="1"/>
      <c r="AJJ248" s="1"/>
      <c r="AJK248" s="1"/>
      <c r="AJL248" s="1"/>
      <c r="AJM248" s="1"/>
      <c r="AJN248" s="1"/>
      <c r="AJO248" s="1"/>
      <c r="AJP248" s="1"/>
      <c r="AJQ248" s="1"/>
      <c r="AJR248" s="1"/>
      <c r="AJS248" s="1"/>
      <c r="AJT248" s="1"/>
      <c r="AJU248" s="1"/>
      <c r="AJV248" s="1"/>
      <c r="AJW248" s="1"/>
      <c r="AJX248" s="1"/>
      <c r="AJY248" s="1"/>
      <c r="AJZ248" s="1"/>
      <c r="AKA248" s="1"/>
      <c r="AKB248" s="1"/>
      <c r="AKC248" s="1"/>
      <c r="AKD248" s="1"/>
      <c r="AKE248" s="1"/>
      <c r="AKF248" s="1"/>
      <c r="AKG248" s="1"/>
      <c r="AKH248" s="1"/>
      <c r="AKI248" s="1"/>
      <c r="AKJ248" s="1"/>
      <c r="AKK248" s="1"/>
      <c r="AKL248" s="1"/>
      <c r="AKM248" s="1"/>
      <c r="AKN248" s="1"/>
      <c r="AKO248" s="1"/>
      <c r="AKP248" s="1"/>
      <c r="AKQ248" s="1"/>
      <c r="AKR248" s="1"/>
      <c r="AKS248" s="1"/>
      <c r="AKT248" s="1"/>
      <c r="AKU248" s="1"/>
      <c r="AKV248" s="1"/>
      <c r="AKW248" s="1"/>
      <c r="AKX248" s="1"/>
      <c r="AKY248" s="1"/>
      <c r="AKZ248" s="1"/>
      <c r="ALA248" s="1"/>
      <c r="ALB248" s="1"/>
      <c r="ALC248" s="1"/>
      <c r="ALD248" s="1"/>
      <c r="ALE248" s="1"/>
      <c r="ALF248" s="1"/>
      <c r="ALG248" s="1"/>
      <c r="ALH248" s="1"/>
      <c r="ALI248" s="1"/>
      <c r="ALJ248" s="1"/>
      <c r="ALK248" s="1"/>
      <c r="ALL248" s="1"/>
      <c r="ALM248" s="1"/>
      <c r="ALN248" s="1"/>
      <c r="ALO248" s="1"/>
      <c r="ALP248" s="1"/>
      <c r="ALQ248" s="1"/>
      <c r="ALR248" s="1"/>
      <c r="ALS248" s="1"/>
      <c r="ALT248" s="1"/>
      <c r="ALU248" s="1"/>
      <c r="ALV248" s="1"/>
      <c r="ALW248" s="1"/>
      <c r="ALX248" s="1"/>
      <c r="ALY248" s="1"/>
      <c r="ALZ248" s="1"/>
      <c r="AMA248" s="1"/>
      <c r="AMB248" s="1"/>
      <c r="AMC248" s="1"/>
      <c r="AMD248" s="1"/>
      <c r="AME248" s="1"/>
      <c r="AMF248" s="1"/>
      <c r="AMG248" s="1"/>
      <c r="AMH248" s="1"/>
      <c r="AMI248" s="1"/>
      <c r="AMJ248" s="1"/>
      <c r="AMK248" s="1"/>
      <c r="AML248" s="1"/>
      <c r="AMM248" s="1"/>
      <c r="AMN248" s="1"/>
      <c r="AMO248" s="1"/>
      <c r="AMP248" s="1"/>
      <c r="AMQ248" s="1"/>
      <c r="AMR248" s="1"/>
      <c r="AMS248" s="1"/>
      <c r="AMT248" s="1"/>
      <c r="AMU248" s="1"/>
      <c r="AMV248" s="1"/>
      <c r="AMW248" s="1"/>
      <c r="AMX248" s="1"/>
      <c r="AMY248" s="1"/>
      <c r="AMZ248" s="1"/>
      <c r="ANA248" s="1"/>
      <c r="ANB248" s="1"/>
      <c r="ANC248" s="1"/>
      <c r="AND248" s="1"/>
      <c r="ANE248" s="1"/>
      <c r="ANF248" s="1"/>
      <c r="ANG248" s="1"/>
      <c r="ANH248" s="1"/>
      <c r="ANI248" s="1"/>
      <c r="ANJ248" s="1"/>
      <c r="ANK248" s="1"/>
      <c r="ANL248" s="1"/>
      <c r="ANM248" s="1"/>
      <c r="ANN248" s="1"/>
      <c r="ANO248" s="1"/>
      <c r="ANP248" s="1"/>
      <c r="ANQ248" s="1"/>
      <c r="ANR248" s="1"/>
      <c r="ANS248" s="1"/>
      <c r="ANT248" s="1"/>
      <c r="ANU248" s="1"/>
      <c r="ANV248" s="1"/>
      <c r="ANW248" s="1"/>
      <c r="ANX248" s="1"/>
      <c r="ANY248" s="1"/>
      <c r="ANZ248" s="1"/>
      <c r="AOA248" s="1"/>
      <c r="AOB248" s="1"/>
      <c r="AOC248" s="1"/>
      <c r="AOD248" s="1"/>
      <c r="AOE248" s="1"/>
      <c r="AOF248" s="1"/>
      <c r="AOG248" s="1"/>
      <c r="AOH248" s="1"/>
      <c r="AOI248" s="1"/>
      <c r="AOJ248" s="1"/>
      <c r="AOK248" s="1"/>
      <c r="AOL248" s="1"/>
      <c r="AOM248" s="1"/>
      <c r="AON248" s="1"/>
      <c r="AOO248" s="1"/>
      <c r="AOP248" s="1"/>
      <c r="AOQ248" s="1"/>
      <c r="AOR248" s="1"/>
      <c r="AOS248" s="1"/>
      <c r="AOT248" s="1"/>
      <c r="AOU248" s="1"/>
      <c r="AOV248" s="1"/>
      <c r="AOW248" s="1"/>
      <c r="AOX248" s="1"/>
      <c r="AOY248" s="1"/>
      <c r="AOZ248" s="1"/>
      <c r="APA248" s="1"/>
      <c r="APB248" s="1"/>
      <c r="APC248" s="1"/>
      <c r="APD248" s="1"/>
      <c r="APE248" s="1"/>
      <c r="APF248" s="1"/>
      <c r="APG248" s="1"/>
      <c r="APH248" s="1"/>
      <c r="API248" s="1"/>
      <c r="APJ248" s="1"/>
      <c r="APK248" s="1"/>
      <c r="APL248" s="1"/>
      <c r="APM248" s="1"/>
      <c r="APN248" s="1"/>
      <c r="APO248" s="1"/>
      <c r="APP248" s="1"/>
      <c r="APQ248" s="1"/>
      <c r="APR248" s="1"/>
      <c r="APS248" s="1"/>
      <c r="APT248" s="1"/>
      <c r="APU248" s="1"/>
      <c r="APV248" s="1"/>
      <c r="APW248" s="1"/>
      <c r="APX248" s="1"/>
      <c r="APY248" s="1"/>
      <c r="APZ248" s="1"/>
      <c r="AQA248" s="1"/>
      <c r="AQB248" s="1"/>
      <c r="AQC248" s="1"/>
      <c r="AQD248" s="1"/>
      <c r="AQE248" s="1"/>
      <c r="AQF248" s="1"/>
      <c r="AQG248" s="1"/>
      <c r="AQH248" s="1"/>
      <c r="AQI248" s="1"/>
      <c r="AQJ248" s="1"/>
      <c r="AQK248" s="1"/>
      <c r="AQL248" s="1"/>
      <c r="AQM248" s="1"/>
      <c r="AQN248" s="1"/>
      <c r="AQO248" s="1"/>
      <c r="AQP248" s="1"/>
      <c r="AQQ248" s="1"/>
      <c r="AQR248" s="1"/>
      <c r="AQS248" s="1"/>
      <c r="AQT248" s="1"/>
      <c r="AQU248" s="1"/>
      <c r="AQV248" s="1"/>
      <c r="AQW248" s="1"/>
      <c r="AQX248" s="1"/>
      <c r="AQY248" s="1"/>
      <c r="AQZ248" s="1"/>
      <c r="ARA248" s="1"/>
      <c r="ARB248" s="1"/>
      <c r="ARC248" s="1"/>
      <c r="ARD248" s="1"/>
      <c r="ARE248" s="1"/>
      <c r="ARF248" s="1"/>
      <c r="ARG248" s="1"/>
      <c r="ARH248" s="1"/>
      <c r="ARI248" s="1"/>
      <c r="ARJ248" s="1"/>
      <c r="ARK248" s="1"/>
      <c r="ARL248" s="1"/>
      <c r="ARM248" s="1"/>
      <c r="ARN248" s="1"/>
      <c r="ARO248" s="1"/>
      <c r="ARP248" s="1"/>
      <c r="ARQ248" s="1"/>
      <c r="ARR248" s="1"/>
      <c r="ARS248" s="1"/>
      <c r="ART248" s="1"/>
      <c r="ARU248" s="1"/>
      <c r="ARV248" s="1"/>
      <c r="ARW248" s="1"/>
      <c r="ARX248" s="1"/>
      <c r="ARY248" s="1"/>
      <c r="ARZ248" s="1"/>
      <c r="ASA248" s="1"/>
      <c r="ASB248" s="1"/>
      <c r="ASC248" s="1"/>
      <c r="ASD248" s="1"/>
      <c r="ASE248" s="1"/>
      <c r="ASF248" s="1"/>
      <c r="ASG248" s="1"/>
      <c r="ASH248" s="1"/>
      <c r="ASI248" s="1"/>
      <c r="ASJ248" s="1"/>
      <c r="ASK248" s="1"/>
      <c r="ASL248" s="1"/>
      <c r="ASM248" s="1"/>
      <c r="ASN248" s="1"/>
      <c r="ASO248" s="1"/>
      <c r="ASP248" s="1"/>
      <c r="ASQ248" s="1"/>
      <c r="ASR248" s="1"/>
      <c r="ASS248" s="1"/>
      <c r="AST248" s="1"/>
      <c r="ASU248" s="1"/>
      <c r="ASV248" s="1"/>
      <c r="ASW248" s="1"/>
      <c r="ASX248" s="1"/>
      <c r="ASY248" s="1"/>
      <c r="ASZ248" s="1"/>
      <c r="ATA248" s="1"/>
      <c r="ATB248" s="1"/>
      <c r="ATC248" s="1"/>
      <c r="ATD248" s="1"/>
      <c r="ATE248" s="1"/>
      <c r="ATF248" s="1"/>
      <c r="ATG248" s="1"/>
      <c r="ATH248" s="1"/>
      <c r="ATI248" s="1"/>
      <c r="ATJ248" s="1"/>
      <c r="ATK248" s="1"/>
      <c r="ATL248" s="1"/>
      <c r="ATM248" s="1"/>
      <c r="ATN248" s="1"/>
      <c r="ATO248" s="1"/>
      <c r="ATP248" s="1"/>
      <c r="ATQ248" s="1"/>
      <c r="ATR248" s="1"/>
      <c r="ATS248" s="1"/>
      <c r="ATT248" s="1"/>
      <c r="ATU248" s="1"/>
      <c r="ATV248" s="1"/>
      <c r="ATW248" s="1"/>
      <c r="ATX248" s="1"/>
      <c r="ATY248" s="1"/>
      <c r="ATZ248" s="1"/>
      <c r="AUA248" s="1"/>
      <c r="AUB248" s="1"/>
      <c r="AUC248" s="1"/>
      <c r="AUD248" s="1"/>
      <c r="AUE248" s="1"/>
      <c r="AUF248" s="1"/>
      <c r="AUG248" s="1"/>
      <c r="AUH248" s="1"/>
      <c r="AUI248" s="1"/>
      <c r="AUJ248" s="1"/>
      <c r="AUK248" s="1"/>
      <c r="AUL248" s="1"/>
      <c r="AUM248" s="1"/>
      <c r="AUN248" s="1"/>
      <c r="AUO248" s="1"/>
      <c r="AUP248" s="1"/>
      <c r="AUQ248" s="1"/>
      <c r="AUR248" s="1"/>
      <c r="AUS248" s="1"/>
      <c r="AUT248" s="1"/>
      <c r="AUU248" s="1"/>
      <c r="AUV248" s="1"/>
      <c r="AUW248" s="1"/>
      <c r="AUX248" s="1"/>
      <c r="AUY248" s="1"/>
      <c r="AUZ248" s="1"/>
      <c r="AVA248" s="1"/>
      <c r="AVB248" s="1"/>
      <c r="AVC248" s="1"/>
      <c r="AVD248" s="1"/>
      <c r="AVE248" s="1"/>
      <c r="AVF248" s="1"/>
      <c r="AVG248" s="1"/>
      <c r="AVH248" s="1"/>
      <c r="AVI248" s="1"/>
      <c r="AVJ248" s="1"/>
      <c r="AVK248" s="1"/>
      <c r="AVL248" s="1"/>
      <c r="AVM248" s="1"/>
      <c r="AVN248" s="1"/>
      <c r="AVO248" s="1"/>
      <c r="AVP248" s="1"/>
      <c r="AVQ248" s="1"/>
      <c r="AVR248" s="1"/>
      <c r="AVS248" s="1"/>
      <c r="AVT248" s="1"/>
      <c r="AVU248" s="1"/>
      <c r="AVV248" s="1"/>
      <c r="AVW248" s="1"/>
      <c r="AVX248" s="1"/>
      <c r="AVY248" s="1"/>
      <c r="AVZ248" s="1"/>
      <c r="AWA248" s="1"/>
      <c r="AWB248" s="1"/>
      <c r="AWC248" s="1"/>
      <c r="AWD248" s="1"/>
      <c r="AWE248" s="1"/>
      <c r="AWF248" s="1"/>
      <c r="AWG248" s="1"/>
      <c r="AWH248" s="1"/>
      <c r="AWI248" s="1"/>
      <c r="AWJ248" s="1"/>
      <c r="AWK248" s="1"/>
      <c r="AWL248" s="1"/>
      <c r="AWM248" s="1"/>
      <c r="AWN248" s="1"/>
      <c r="AWO248" s="1"/>
      <c r="AWP248" s="1"/>
      <c r="AWQ248" s="1"/>
      <c r="AWR248" s="1"/>
      <c r="AWS248" s="1"/>
      <c r="AWT248" s="1"/>
      <c r="AWU248" s="1"/>
      <c r="AWV248" s="1"/>
      <c r="AWW248" s="1"/>
      <c r="AWX248" s="1"/>
      <c r="AWY248" s="1"/>
      <c r="AWZ248" s="1"/>
      <c r="AXA248" s="1"/>
      <c r="AXB248" s="1"/>
      <c r="AXC248" s="1"/>
      <c r="AXD248" s="1"/>
      <c r="AXE248" s="1"/>
      <c r="AXF248" s="1"/>
      <c r="AXG248" s="1"/>
      <c r="AXH248" s="1"/>
      <c r="AXI248" s="1"/>
      <c r="AXJ248" s="1"/>
      <c r="AXK248" s="1"/>
      <c r="AXL248" s="1"/>
      <c r="AXM248" s="1"/>
      <c r="AXN248" s="1"/>
      <c r="AXO248" s="1"/>
      <c r="AXP248" s="1"/>
      <c r="AXQ248" s="1"/>
      <c r="AXR248" s="1"/>
      <c r="AXS248" s="1"/>
      <c r="AXT248" s="1"/>
      <c r="AXU248" s="1"/>
      <c r="AXV248" s="1"/>
      <c r="AXW248" s="1"/>
      <c r="AXX248" s="1"/>
      <c r="AXY248" s="1"/>
      <c r="AXZ248" s="1"/>
      <c r="AYA248" s="1"/>
      <c r="AYB248" s="1"/>
      <c r="AYC248" s="1"/>
      <c r="AYD248" s="1"/>
      <c r="AYE248" s="1"/>
      <c r="AYF248" s="1"/>
      <c r="AYG248" s="1"/>
      <c r="AYH248" s="1"/>
      <c r="AYI248" s="1"/>
      <c r="AYJ248" s="1"/>
      <c r="AYK248" s="1"/>
      <c r="AYL248" s="1"/>
      <c r="AYM248" s="1"/>
      <c r="AYN248" s="1"/>
      <c r="AYO248" s="1"/>
      <c r="AYP248" s="1"/>
      <c r="AYQ248" s="1"/>
      <c r="AYR248" s="1"/>
      <c r="AYS248" s="1"/>
      <c r="AYT248" s="1"/>
      <c r="AYU248" s="1"/>
      <c r="AYV248" s="1"/>
      <c r="AYW248" s="1"/>
      <c r="AYX248" s="1"/>
      <c r="AYY248" s="1"/>
      <c r="AYZ248" s="1"/>
      <c r="AZA248" s="1"/>
      <c r="AZB248" s="1"/>
      <c r="AZC248" s="1"/>
      <c r="AZD248" s="1"/>
      <c r="AZE248" s="1"/>
      <c r="AZF248" s="1"/>
      <c r="AZG248" s="1"/>
      <c r="AZH248" s="1"/>
      <c r="AZI248" s="1"/>
      <c r="AZJ248" s="1"/>
      <c r="AZK248" s="1"/>
      <c r="AZL248" s="1"/>
      <c r="AZM248" s="1"/>
      <c r="AZN248" s="1"/>
      <c r="AZO248" s="1"/>
      <c r="AZP248" s="1"/>
      <c r="AZQ248" s="1"/>
      <c r="AZR248" s="1"/>
      <c r="AZS248" s="1"/>
      <c r="AZT248" s="1"/>
      <c r="AZU248" s="1"/>
      <c r="AZV248" s="1"/>
      <c r="AZW248" s="1"/>
      <c r="AZX248" s="1"/>
      <c r="AZY248" s="1"/>
      <c r="AZZ248" s="1"/>
      <c r="BAA248" s="1"/>
      <c r="BAB248" s="1"/>
      <c r="BAC248" s="1"/>
      <c r="BAD248" s="1"/>
      <c r="BAE248" s="1"/>
      <c r="BAF248" s="1"/>
      <c r="BAG248" s="1"/>
      <c r="BAH248" s="1"/>
      <c r="BAI248" s="1"/>
      <c r="BAJ248" s="1"/>
      <c r="BAK248" s="1"/>
      <c r="BAL248" s="1"/>
      <c r="BAM248" s="1"/>
      <c r="BAN248" s="1"/>
      <c r="BAO248" s="1"/>
      <c r="BAP248" s="1"/>
      <c r="BAQ248" s="1"/>
      <c r="BAR248" s="1"/>
      <c r="BAS248" s="1"/>
      <c r="BAT248" s="1"/>
      <c r="BAU248" s="1"/>
      <c r="BAV248" s="1"/>
      <c r="BAW248" s="1"/>
      <c r="BAX248" s="1"/>
      <c r="BAY248" s="1"/>
      <c r="BAZ248" s="1"/>
      <c r="BBA248" s="1"/>
      <c r="BBB248" s="1"/>
      <c r="BBC248" s="1"/>
      <c r="BBD248" s="1"/>
      <c r="BBE248" s="1"/>
      <c r="BBF248" s="1"/>
      <c r="BBG248" s="1"/>
      <c r="BBH248" s="1"/>
      <c r="BBI248" s="1"/>
      <c r="BBJ248" s="1"/>
      <c r="BBK248" s="1"/>
      <c r="BBL248" s="1"/>
      <c r="BBM248" s="1"/>
      <c r="BBN248" s="1"/>
      <c r="BBO248" s="1"/>
      <c r="BBP248" s="1"/>
      <c r="BBQ248" s="1"/>
      <c r="BBR248" s="1"/>
      <c r="BBS248" s="1"/>
      <c r="BBT248" s="1"/>
      <c r="BBU248" s="1"/>
      <c r="BBV248" s="1"/>
      <c r="BBW248" s="1"/>
      <c r="BBX248" s="1"/>
      <c r="BBY248" s="1"/>
      <c r="BBZ248" s="1"/>
      <c r="BCA248" s="1"/>
      <c r="BCB248" s="1"/>
      <c r="BCC248" s="1"/>
      <c r="BCD248" s="1"/>
      <c r="BCE248" s="1"/>
      <c r="BCF248" s="1"/>
      <c r="BCG248" s="1"/>
      <c r="BCH248" s="1"/>
      <c r="BCI248" s="1"/>
      <c r="BCJ248" s="1"/>
      <c r="BCK248" s="1"/>
      <c r="BCL248" s="1"/>
      <c r="BCM248" s="1"/>
      <c r="BCN248" s="1"/>
      <c r="BCO248" s="1"/>
      <c r="BCP248" s="1"/>
      <c r="BCQ248" s="1"/>
      <c r="BCR248" s="1"/>
      <c r="BCS248" s="1"/>
      <c r="BCT248" s="1"/>
      <c r="BCU248" s="1"/>
      <c r="BCV248" s="1"/>
      <c r="BCW248" s="1"/>
      <c r="BCX248" s="1"/>
      <c r="BCY248" s="1"/>
      <c r="BCZ248" s="1"/>
      <c r="BDA248" s="1"/>
      <c r="BDB248" s="1"/>
      <c r="BDC248" s="1"/>
      <c r="BDD248" s="1"/>
      <c r="BDE248" s="1"/>
      <c r="BDF248" s="1"/>
      <c r="BDG248" s="1"/>
      <c r="BDH248" s="1"/>
      <c r="BDI248" s="1"/>
      <c r="BDJ248" s="1"/>
      <c r="BDK248" s="1"/>
      <c r="BDL248" s="1"/>
      <c r="BDM248" s="1"/>
      <c r="BDN248" s="1"/>
      <c r="BDO248" s="1"/>
      <c r="BDP248" s="1"/>
      <c r="BDQ248" s="1"/>
      <c r="BDR248" s="1"/>
      <c r="BDS248" s="1"/>
      <c r="BDT248" s="1"/>
      <c r="BDU248" s="1"/>
      <c r="BDV248" s="1"/>
      <c r="BDW248" s="1"/>
      <c r="BDX248" s="1"/>
      <c r="BDY248" s="1"/>
      <c r="BDZ248" s="1"/>
      <c r="BEA248" s="1"/>
      <c r="BEB248" s="1"/>
      <c r="BEC248" s="1"/>
      <c r="BED248" s="1"/>
      <c r="BEE248" s="1"/>
      <c r="BEF248" s="1"/>
      <c r="BEG248" s="1"/>
      <c r="BEH248" s="1"/>
      <c r="BEI248" s="1"/>
      <c r="BEJ248" s="1"/>
      <c r="BEK248" s="1"/>
      <c r="BEL248" s="1"/>
      <c r="BEM248" s="1"/>
      <c r="BEN248" s="1"/>
      <c r="BEO248" s="1"/>
      <c r="BEP248" s="1"/>
      <c r="BEQ248" s="1"/>
      <c r="BER248" s="1"/>
      <c r="BES248" s="1"/>
      <c r="BET248" s="1"/>
      <c r="BEU248" s="1"/>
      <c r="BEV248" s="1"/>
      <c r="BEW248" s="1"/>
      <c r="BEX248" s="1"/>
      <c r="BEY248" s="1"/>
      <c r="BEZ248" s="1"/>
      <c r="BFA248" s="1"/>
      <c r="BFB248" s="1"/>
      <c r="BFC248" s="1"/>
      <c r="BFD248" s="1"/>
      <c r="BFE248" s="1"/>
      <c r="BFF248" s="1"/>
      <c r="BFG248" s="1"/>
      <c r="BFH248" s="1"/>
      <c r="BFI248" s="1"/>
      <c r="BFJ248" s="1"/>
      <c r="BFK248" s="1"/>
      <c r="BFL248" s="1"/>
      <c r="BFM248" s="1"/>
      <c r="BFN248" s="1"/>
      <c r="BFO248" s="1"/>
      <c r="BFP248" s="1"/>
      <c r="BFQ248" s="1"/>
      <c r="BFR248" s="1"/>
      <c r="BFS248" s="1"/>
      <c r="BFT248" s="1"/>
      <c r="BFU248" s="1"/>
      <c r="BFV248" s="1"/>
      <c r="BFW248" s="1"/>
      <c r="BFX248" s="1"/>
      <c r="BFY248" s="1"/>
      <c r="BFZ248" s="1"/>
      <c r="BGA248" s="1"/>
      <c r="BGB248" s="1"/>
      <c r="BGC248" s="1"/>
      <c r="BGD248" s="1"/>
      <c r="BGE248" s="1"/>
      <c r="BGF248" s="1"/>
      <c r="BGG248" s="1"/>
      <c r="BGH248" s="1"/>
      <c r="BGI248" s="1"/>
      <c r="BGJ248" s="1"/>
      <c r="BGK248" s="1"/>
      <c r="BGL248" s="1"/>
      <c r="BGM248" s="1"/>
      <c r="BGN248" s="1"/>
      <c r="BGO248" s="1"/>
      <c r="BGP248" s="1"/>
      <c r="BGQ248" s="1"/>
      <c r="BGR248" s="1"/>
      <c r="BGS248" s="1"/>
      <c r="BGT248" s="1"/>
      <c r="BGU248" s="1"/>
      <c r="BGV248" s="1"/>
      <c r="BGW248" s="1"/>
      <c r="BGX248" s="1"/>
      <c r="BGY248" s="1"/>
      <c r="BGZ248" s="1"/>
      <c r="BHA248" s="1"/>
      <c r="BHB248" s="1"/>
      <c r="BHC248" s="1"/>
      <c r="BHD248" s="1"/>
      <c r="BHE248" s="1"/>
      <c r="BHF248" s="1"/>
      <c r="BHG248" s="1"/>
      <c r="BHH248" s="1"/>
      <c r="BHI248" s="1"/>
      <c r="BHJ248" s="1"/>
      <c r="BHK248" s="1"/>
      <c r="BHL248" s="1"/>
      <c r="BHM248" s="1"/>
      <c r="BHN248" s="1"/>
      <c r="BHO248" s="1"/>
      <c r="BHP248" s="1"/>
      <c r="BHQ248" s="1"/>
      <c r="BHR248" s="1"/>
      <c r="BHS248" s="1"/>
      <c r="BHT248" s="1"/>
      <c r="BHU248" s="1"/>
      <c r="BHV248" s="1"/>
      <c r="BHW248" s="1"/>
      <c r="BHX248" s="1"/>
      <c r="BHY248" s="1"/>
      <c r="BHZ248" s="1"/>
      <c r="BIA248" s="1"/>
      <c r="BIB248" s="1"/>
      <c r="BIC248" s="1"/>
      <c r="BID248" s="1"/>
      <c r="BIE248" s="1"/>
      <c r="BIF248" s="1"/>
      <c r="BIG248" s="1"/>
      <c r="BIH248" s="1"/>
      <c r="BII248" s="1"/>
      <c r="BIJ248" s="1"/>
      <c r="BIK248" s="1"/>
      <c r="BIL248" s="1"/>
      <c r="BIM248" s="1"/>
      <c r="BIN248" s="1"/>
      <c r="BIO248" s="1"/>
      <c r="BIP248" s="1"/>
      <c r="BIQ248" s="1"/>
      <c r="BIR248" s="1"/>
      <c r="BIS248" s="1"/>
      <c r="BIT248" s="1"/>
      <c r="BIU248" s="1"/>
      <c r="BIV248" s="1"/>
      <c r="BIW248" s="1"/>
      <c r="BIX248" s="1"/>
      <c r="BIY248" s="1"/>
      <c r="BIZ248" s="1"/>
      <c r="BJA248" s="1"/>
      <c r="BJB248" s="1"/>
      <c r="BJC248" s="1"/>
      <c r="BJD248" s="1"/>
      <c r="BJE248" s="1"/>
      <c r="BJF248" s="1"/>
      <c r="BJG248" s="1"/>
      <c r="BJH248" s="1"/>
      <c r="BJI248" s="1"/>
      <c r="BJJ248" s="1"/>
      <c r="BJK248" s="1"/>
      <c r="BJL248" s="1"/>
      <c r="BJM248" s="1"/>
      <c r="BJN248" s="1"/>
      <c r="BJO248" s="1"/>
      <c r="BJP248" s="1"/>
      <c r="BJQ248" s="1"/>
      <c r="BJR248" s="1"/>
      <c r="BJS248" s="1"/>
      <c r="BJT248" s="1"/>
      <c r="BJU248" s="1"/>
      <c r="BJV248" s="1"/>
      <c r="BJW248" s="1"/>
      <c r="BJX248" s="1"/>
      <c r="BJY248" s="1"/>
      <c r="BJZ248" s="1"/>
      <c r="BKA248" s="1"/>
      <c r="BKB248" s="1"/>
      <c r="BKC248" s="1"/>
      <c r="BKD248" s="1"/>
      <c r="BKE248" s="1"/>
      <c r="BKF248" s="1"/>
      <c r="BKG248" s="1"/>
      <c r="BKH248" s="1"/>
      <c r="BKI248" s="1"/>
      <c r="BKJ248" s="1"/>
      <c r="BKK248" s="1"/>
      <c r="BKL248" s="1"/>
      <c r="BKM248" s="1"/>
      <c r="BKN248" s="1"/>
      <c r="BKO248" s="1"/>
      <c r="BKP248" s="1"/>
      <c r="BKQ248" s="1"/>
      <c r="BKR248" s="1"/>
      <c r="BKS248" s="1"/>
      <c r="BKT248" s="1"/>
      <c r="BKU248" s="1"/>
      <c r="BKV248" s="1"/>
      <c r="BKW248" s="1"/>
      <c r="BKX248" s="1"/>
      <c r="BKY248" s="1"/>
      <c r="BKZ248" s="1"/>
      <c r="BLA248" s="1"/>
      <c r="BLB248" s="1"/>
      <c r="BLC248" s="1"/>
      <c r="BLD248" s="1"/>
      <c r="BLE248" s="1"/>
      <c r="BLF248" s="1"/>
      <c r="BLG248" s="1"/>
      <c r="BLH248" s="1"/>
      <c r="BLI248" s="1"/>
      <c r="BLJ248" s="1"/>
      <c r="BLK248" s="1"/>
      <c r="BLL248" s="1"/>
      <c r="BLM248" s="1"/>
      <c r="BLN248" s="1"/>
      <c r="BLO248" s="1"/>
      <c r="BLP248" s="1"/>
      <c r="BLQ248" s="1"/>
      <c r="BLR248" s="1"/>
      <c r="BLS248" s="1"/>
      <c r="BLT248" s="1"/>
      <c r="BLU248" s="1"/>
      <c r="BLV248" s="1"/>
      <c r="BLW248" s="1"/>
      <c r="BLX248" s="1"/>
      <c r="BLY248" s="1"/>
      <c r="BLZ248" s="1"/>
      <c r="BMA248" s="1"/>
      <c r="BMB248" s="1"/>
      <c r="BMC248" s="1"/>
      <c r="BMD248" s="1"/>
      <c r="BME248" s="1"/>
      <c r="BMF248" s="1"/>
      <c r="BMG248" s="1"/>
      <c r="BMH248" s="1"/>
      <c r="BMI248" s="1"/>
      <c r="BMJ248" s="1"/>
      <c r="BMK248" s="1"/>
      <c r="BML248" s="1"/>
      <c r="BMM248" s="1"/>
      <c r="BMN248" s="1"/>
      <c r="BMO248" s="1"/>
      <c r="BMP248" s="1"/>
      <c r="BMQ248" s="1"/>
      <c r="BMR248" s="1"/>
      <c r="BMS248" s="1"/>
      <c r="BMT248" s="1"/>
      <c r="BMU248" s="1"/>
      <c r="BMV248" s="1"/>
      <c r="BMW248" s="1"/>
      <c r="BMX248" s="1"/>
      <c r="BMY248" s="1"/>
      <c r="BMZ248" s="1"/>
      <c r="BNA248" s="1"/>
      <c r="BNB248" s="1"/>
      <c r="BNC248" s="1"/>
      <c r="BND248" s="1"/>
      <c r="BNE248" s="1"/>
      <c r="BNF248" s="1"/>
      <c r="BNG248" s="1"/>
      <c r="BNH248" s="1"/>
      <c r="BNI248" s="1"/>
      <c r="BNJ248" s="1"/>
      <c r="BNK248" s="1"/>
      <c r="BNL248" s="1"/>
      <c r="BNM248" s="1"/>
      <c r="BNN248" s="1"/>
      <c r="BNO248" s="1"/>
      <c r="BNP248" s="1"/>
      <c r="BNQ248" s="1"/>
      <c r="BNR248" s="1"/>
      <c r="BNS248" s="1"/>
      <c r="BNT248" s="1"/>
      <c r="BNU248" s="1"/>
      <c r="BNV248" s="1"/>
      <c r="BNW248" s="1"/>
      <c r="BNX248" s="1"/>
      <c r="BNY248" s="1"/>
      <c r="BNZ248" s="1"/>
      <c r="BOA248" s="1"/>
      <c r="BOB248" s="1"/>
      <c r="BOC248" s="1"/>
      <c r="BOD248" s="1"/>
      <c r="BOE248" s="1"/>
      <c r="BOF248" s="1"/>
      <c r="BOG248" s="1"/>
      <c r="BOH248" s="1"/>
      <c r="BOI248" s="1"/>
      <c r="BOJ248" s="1"/>
      <c r="BOK248" s="1"/>
      <c r="BOL248" s="1"/>
      <c r="BOM248" s="1"/>
      <c r="BON248" s="1"/>
      <c r="BOO248" s="1"/>
      <c r="BOP248" s="1"/>
      <c r="BOQ248" s="1"/>
      <c r="BOR248" s="1"/>
      <c r="BOS248" s="1"/>
      <c r="BOT248" s="1"/>
      <c r="BOU248" s="1"/>
      <c r="BOV248" s="1"/>
      <c r="BOW248" s="1"/>
      <c r="BOX248" s="1"/>
      <c r="BOY248" s="1"/>
      <c r="BOZ248" s="1"/>
      <c r="BPA248" s="1"/>
      <c r="BPB248" s="1"/>
      <c r="BPC248" s="1"/>
      <c r="BPD248" s="1"/>
      <c r="BPE248" s="1"/>
      <c r="BPF248" s="1"/>
      <c r="BPG248" s="1"/>
      <c r="BPH248" s="1"/>
      <c r="BPI248" s="1"/>
      <c r="BPJ248" s="1"/>
      <c r="BPK248" s="1"/>
      <c r="BPL248" s="1"/>
      <c r="BPM248" s="1"/>
      <c r="BPN248" s="1"/>
      <c r="BPO248" s="1"/>
      <c r="BPP248" s="1"/>
      <c r="BPQ248" s="1"/>
      <c r="BPR248" s="1"/>
      <c r="BPS248" s="1"/>
      <c r="BPT248" s="1"/>
      <c r="BPU248" s="1"/>
      <c r="BPV248" s="1"/>
      <c r="BPW248" s="1"/>
      <c r="BPX248" s="1"/>
      <c r="BPY248" s="1"/>
      <c r="BPZ248" s="1"/>
      <c r="BQA248" s="1"/>
      <c r="BQB248" s="1"/>
      <c r="BQC248" s="1"/>
      <c r="BQD248" s="1"/>
      <c r="BQE248" s="1"/>
      <c r="BQF248" s="1"/>
      <c r="BQG248" s="1"/>
      <c r="BQH248" s="1"/>
      <c r="BQI248" s="1"/>
      <c r="BQJ248" s="1"/>
      <c r="BQK248" s="1"/>
      <c r="BQL248" s="1"/>
      <c r="BQM248" s="1"/>
      <c r="BQN248" s="1"/>
      <c r="BQO248" s="1"/>
      <c r="BQP248" s="1"/>
      <c r="BQQ248" s="1"/>
      <c r="BQR248" s="1"/>
      <c r="BQS248" s="1"/>
      <c r="BQT248" s="1"/>
      <c r="BQU248" s="1"/>
      <c r="BQV248" s="1"/>
      <c r="BQW248" s="1"/>
      <c r="BQX248" s="1"/>
      <c r="BQY248" s="1"/>
      <c r="BQZ248" s="1"/>
      <c r="BRA248" s="1"/>
      <c r="BRB248" s="1"/>
      <c r="BRC248" s="1"/>
      <c r="BRD248" s="1"/>
      <c r="BRE248" s="1"/>
      <c r="BRF248" s="1"/>
      <c r="BRG248" s="1"/>
      <c r="BRH248" s="1"/>
      <c r="BRI248" s="1"/>
      <c r="BRJ248" s="1"/>
      <c r="BRK248" s="1"/>
      <c r="BRL248" s="1"/>
      <c r="BRM248" s="1"/>
      <c r="BRN248" s="1"/>
      <c r="BRO248" s="1"/>
      <c r="BRP248" s="1"/>
      <c r="BRQ248" s="1"/>
      <c r="BRR248" s="1"/>
      <c r="BRS248" s="1"/>
      <c r="BRT248" s="1"/>
      <c r="BRU248" s="1"/>
      <c r="BRV248" s="1"/>
      <c r="BRW248" s="1"/>
      <c r="BRX248" s="1"/>
      <c r="BRY248" s="1"/>
      <c r="BRZ248" s="1"/>
      <c r="BSA248" s="1"/>
      <c r="BSB248" s="1"/>
      <c r="BSC248" s="1"/>
      <c r="BSD248" s="1"/>
      <c r="BSE248" s="1"/>
      <c r="BSF248" s="1"/>
      <c r="BSG248" s="1"/>
      <c r="BSH248" s="1"/>
      <c r="BSI248" s="1"/>
      <c r="BSJ248" s="1"/>
      <c r="BSK248" s="1"/>
      <c r="BSL248" s="1"/>
      <c r="BSM248" s="1"/>
      <c r="BSN248" s="1"/>
      <c r="BSO248" s="1"/>
      <c r="BSP248" s="1"/>
      <c r="BSQ248" s="1"/>
      <c r="BSR248" s="1"/>
      <c r="BSS248" s="1"/>
      <c r="BST248" s="1"/>
      <c r="BSU248" s="1"/>
      <c r="BSV248" s="1"/>
      <c r="BSW248" s="1"/>
      <c r="BSX248" s="1"/>
      <c r="BSY248" s="1"/>
      <c r="BSZ248" s="1"/>
      <c r="BTA248" s="1"/>
      <c r="BTB248" s="1"/>
      <c r="BTC248" s="1"/>
      <c r="BTD248" s="1"/>
      <c r="BTE248" s="1"/>
      <c r="BTF248" s="1"/>
      <c r="BTG248" s="1"/>
      <c r="BTH248" s="1"/>
      <c r="BTI248" s="1"/>
      <c r="BTJ248" s="1"/>
      <c r="BTK248" s="1"/>
      <c r="BTL248" s="1"/>
      <c r="BTM248" s="1"/>
      <c r="BTN248" s="1"/>
      <c r="BTO248" s="1"/>
      <c r="BTP248" s="1"/>
      <c r="BTQ248" s="1"/>
      <c r="BTR248" s="1"/>
      <c r="BTS248" s="1"/>
      <c r="BTT248" s="1"/>
      <c r="BTU248" s="1"/>
      <c r="BTV248" s="1"/>
      <c r="BTW248" s="1"/>
      <c r="BTX248" s="1"/>
      <c r="BTY248" s="1"/>
      <c r="BTZ248" s="1"/>
      <c r="BUA248" s="1"/>
    </row>
    <row r="249" spans="1:1899" s="87" customFormat="1" ht="17.100000000000001" customHeight="1">
      <c r="A249" s="160"/>
      <c r="B249" s="160"/>
      <c r="C249" s="161"/>
      <c r="D249" s="161"/>
      <c r="E249" s="161"/>
      <c r="F249" s="164" t="s">
        <v>162</v>
      </c>
      <c r="G249" s="226">
        <f>G250</f>
        <v>14506.6</v>
      </c>
      <c r="H249" s="165">
        <f>H250</f>
        <v>14599.51</v>
      </c>
      <c r="I249" s="165">
        <f t="shared" si="82"/>
        <v>15263.12</v>
      </c>
      <c r="J249" s="165">
        <f t="shared" si="82"/>
        <v>16590.349999999999</v>
      </c>
      <c r="K249" s="166">
        <f t="shared" si="82"/>
        <v>17917.580000000002</v>
      </c>
      <c r="L249" s="86"/>
    </row>
    <row r="250" spans="1:1899" s="87" customFormat="1" ht="15.75">
      <c r="A250" s="161" t="s">
        <v>128</v>
      </c>
      <c r="B250" s="161"/>
      <c r="C250" s="161"/>
      <c r="D250" s="163"/>
      <c r="E250" s="163"/>
      <c r="F250" s="167" t="s">
        <v>15</v>
      </c>
      <c r="G250" s="218">
        <f>G252</f>
        <v>14506.6</v>
      </c>
      <c r="H250" s="168">
        <v>14599.51</v>
      </c>
      <c r="I250" s="168">
        <f>SUM(I252+I251)</f>
        <v>15263.12</v>
      </c>
      <c r="J250" s="168">
        <f>SUM(J252+J251)</f>
        <v>16590.349999999999</v>
      </c>
      <c r="K250" s="169">
        <f>SUM(K252+K251)</f>
        <v>17917.580000000002</v>
      </c>
      <c r="L250" s="88"/>
    </row>
    <row r="251" spans="1:1899" s="87" customFormat="1" ht="16.5" customHeight="1">
      <c r="A251" s="161"/>
      <c r="B251" s="161" t="s">
        <v>129</v>
      </c>
      <c r="C251" s="161"/>
      <c r="D251" s="163"/>
      <c r="E251" s="163"/>
      <c r="F251" s="167" t="s">
        <v>66</v>
      </c>
      <c r="G251" s="218">
        <v>0</v>
      </c>
      <c r="H251" s="168">
        <v>663.61</v>
      </c>
      <c r="I251" s="168">
        <v>2000</v>
      </c>
      <c r="J251" s="168">
        <v>663.61</v>
      </c>
      <c r="K251" s="168">
        <v>663.61</v>
      </c>
      <c r="L251" s="88"/>
    </row>
    <row r="252" spans="1:1899" s="87" customFormat="1" ht="15.75">
      <c r="A252" s="161"/>
      <c r="B252" s="161" t="s">
        <v>138</v>
      </c>
      <c r="C252" s="161"/>
      <c r="D252" s="163"/>
      <c r="E252" s="163"/>
      <c r="F252" s="167" t="s">
        <v>70</v>
      </c>
      <c r="G252" s="218">
        <v>14506.6</v>
      </c>
      <c r="H252" s="168">
        <v>13935.89</v>
      </c>
      <c r="I252" s="168">
        <v>13263.12</v>
      </c>
      <c r="J252" s="168">
        <v>15926.74</v>
      </c>
      <c r="K252" s="169">
        <v>17253.97</v>
      </c>
      <c r="L252" s="92"/>
    </row>
    <row r="253" spans="1:1899" s="87" customFormat="1" ht="15.75" customHeight="1">
      <c r="A253" s="97"/>
      <c r="B253" s="97"/>
      <c r="C253" s="98"/>
      <c r="D253" s="99"/>
      <c r="E253" s="104"/>
      <c r="F253" s="112"/>
      <c r="G253" s="113"/>
      <c r="H253" s="108"/>
      <c r="I253" s="119"/>
      <c r="J253" s="119"/>
      <c r="K253" s="322"/>
      <c r="L253" s="92"/>
    </row>
    <row r="254" spans="1:1899" s="87" customFormat="1" ht="15.75">
      <c r="A254" s="323"/>
      <c r="B254" s="323"/>
      <c r="C254" s="315"/>
      <c r="D254" s="315"/>
      <c r="E254" s="315"/>
      <c r="F254" s="316" t="s">
        <v>249</v>
      </c>
      <c r="G254" s="317">
        <f>G255</f>
        <v>21899.260000000002</v>
      </c>
      <c r="H254" s="318">
        <f>H255</f>
        <v>25350.06</v>
      </c>
      <c r="I254" s="318">
        <f t="shared" ref="I254:K254" si="83">I255</f>
        <v>28535.399999999998</v>
      </c>
      <c r="J254" s="318">
        <f t="shared" si="83"/>
        <v>29862.63</v>
      </c>
      <c r="K254" s="319">
        <f t="shared" si="83"/>
        <v>30526.25</v>
      </c>
      <c r="L254" s="133"/>
    </row>
    <row r="255" spans="1:1899" s="87" customFormat="1" ht="15.75">
      <c r="A255" s="208"/>
      <c r="B255" s="208"/>
      <c r="C255" s="209"/>
      <c r="D255" s="209"/>
      <c r="E255" s="209"/>
      <c r="F255" s="273" t="s">
        <v>250</v>
      </c>
      <c r="G255" s="289">
        <f>G256+G262+G268</f>
        <v>21899.260000000002</v>
      </c>
      <c r="H255" s="211">
        <f>H256+H262+H268</f>
        <v>25350.06</v>
      </c>
      <c r="I255" s="211">
        <f>I256+I262+I268</f>
        <v>28535.399999999998</v>
      </c>
      <c r="J255" s="211">
        <f>J256+J262+J268</f>
        <v>29862.63</v>
      </c>
      <c r="K255" s="212">
        <f>K256+K262+K268</f>
        <v>30526.25</v>
      </c>
      <c r="L255" s="86"/>
    </row>
    <row r="256" spans="1:1899" s="87" customFormat="1" ht="15.75">
      <c r="A256" s="97"/>
      <c r="B256" s="97"/>
      <c r="C256" s="98"/>
      <c r="D256" s="249" t="s">
        <v>251</v>
      </c>
      <c r="E256" s="540" t="s">
        <v>252</v>
      </c>
      <c r="F256" s="541"/>
      <c r="G256" s="320">
        <f>G257</f>
        <v>1459.95</v>
      </c>
      <c r="H256" s="100">
        <f>SUM(H259)</f>
        <v>1459.95</v>
      </c>
      <c r="I256" s="100">
        <f t="shared" ref="I256:K256" si="84">SUM(I259)</f>
        <v>1990.84</v>
      </c>
      <c r="J256" s="100">
        <f t="shared" si="84"/>
        <v>1990.84</v>
      </c>
      <c r="K256" s="101">
        <f t="shared" si="84"/>
        <v>2654.46</v>
      </c>
      <c r="L256" s="86"/>
    </row>
    <row r="257" spans="1:12" s="87" customFormat="1" ht="15.75">
      <c r="A257" s="97"/>
      <c r="B257" s="97"/>
      <c r="C257" s="98"/>
      <c r="D257" s="98"/>
      <c r="E257" s="97" t="s">
        <v>253</v>
      </c>
      <c r="F257" s="103" t="s">
        <v>254</v>
      </c>
      <c r="G257" s="224">
        <f>G258</f>
        <v>1459.95</v>
      </c>
      <c r="H257" s="100">
        <f>H258</f>
        <v>1459.95</v>
      </c>
      <c r="I257" s="100">
        <f t="shared" ref="I257:K258" si="85">I258</f>
        <v>1990.84</v>
      </c>
      <c r="J257" s="100">
        <f t="shared" si="85"/>
        <v>1990.84</v>
      </c>
      <c r="K257" s="101">
        <f t="shared" si="85"/>
        <v>2654.46</v>
      </c>
      <c r="L257" s="88"/>
    </row>
    <row r="258" spans="1:12" s="87" customFormat="1" ht="15.75">
      <c r="A258" s="97"/>
      <c r="B258" s="97"/>
      <c r="C258" s="98"/>
      <c r="D258" s="98"/>
      <c r="E258" s="98"/>
      <c r="F258" s="105" t="s">
        <v>162</v>
      </c>
      <c r="G258" s="222">
        <f>G259</f>
        <v>1459.95</v>
      </c>
      <c r="H258" s="100">
        <f>H259</f>
        <v>1459.95</v>
      </c>
      <c r="I258" s="100">
        <f t="shared" si="85"/>
        <v>1990.84</v>
      </c>
      <c r="J258" s="100">
        <f t="shared" si="85"/>
        <v>1990.84</v>
      </c>
      <c r="K258" s="101">
        <f t="shared" si="85"/>
        <v>2654.46</v>
      </c>
      <c r="L258" s="88"/>
    </row>
    <row r="259" spans="1:12" s="87" customFormat="1" ht="15.75">
      <c r="A259" s="98" t="s">
        <v>128</v>
      </c>
      <c r="B259" s="98"/>
      <c r="C259" s="98"/>
      <c r="D259" s="104"/>
      <c r="E259" s="104"/>
      <c r="F259" s="118" t="s">
        <v>15</v>
      </c>
      <c r="G259" s="113">
        <f>G260</f>
        <v>1459.95</v>
      </c>
      <c r="H259" s="108">
        <f>SUM(H260)</f>
        <v>1459.95</v>
      </c>
      <c r="I259" s="108">
        <f t="shared" ref="I259:K259" si="86">SUM(I260)</f>
        <v>1990.84</v>
      </c>
      <c r="J259" s="108">
        <f t="shared" si="86"/>
        <v>1990.84</v>
      </c>
      <c r="K259" s="109">
        <f t="shared" si="86"/>
        <v>2654.46</v>
      </c>
      <c r="L259" s="136"/>
    </row>
    <row r="260" spans="1:12" s="87" customFormat="1" ht="15.75" customHeight="1">
      <c r="A260" s="98"/>
      <c r="B260" s="98" t="s">
        <v>138</v>
      </c>
      <c r="C260" s="98"/>
      <c r="D260" s="104"/>
      <c r="E260" s="104"/>
      <c r="F260" s="118" t="s">
        <v>70</v>
      </c>
      <c r="G260" s="113">
        <v>1459.95</v>
      </c>
      <c r="H260" s="108">
        <v>1459.95</v>
      </c>
      <c r="I260" s="119">
        <v>1990.84</v>
      </c>
      <c r="J260" s="119">
        <v>1990.84</v>
      </c>
      <c r="K260" s="322">
        <v>2654.46</v>
      </c>
      <c r="L260" s="95"/>
    </row>
    <row r="261" spans="1:12" s="87" customFormat="1" ht="15.75">
      <c r="A261" s="97"/>
      <c r="B261" s="97"/>
      <c r="C261" s="98"/>
      <c r="D261" s="99"/>
      <c r="E261" s="111"/>
      <c r="F261" s="112"/>
      <c r="G261" s="113"/>
      <c r="H261" s="108"/>
      <c r="I261" s="119"/>
      <c r="J261" s="119"/>
      <c r="K261" s="311"/>
      <c r="L261" s="90"/>
    </row>
    <row r="262" spans="1:12" s="87" customFormat="1" ht="15.75">
      <c r="A262" s="97"/>
      <c r="B262" s="97"/>
      <c r="C262" s="98"/>
      <c r="D262" s="249" t="s">
        <v>255</v>
      </c>
      <c r="E262" s="540" t="s">
        <v>256</v>
      </c>
      <c r="F262" s="541"/>
      <c r="G262" s="320">
        <f>G263</f>
        <v>13803.17</v>
      </c>
      <c r="H262" s="100">
        <f>SUM(H265)</f>
        <v>17253.97</v>
      </c>
      <c r="I262" s="100">
        <f t="shared" ref="I262:K262" si="87">SUM(I265)</f>
        <v>19908.419999999998</v>
      </c>
      <c r="J262" s="100">
        <f t="shared" si="87"/>
        <v>21235.65</v>
      </c>
      <c r="K262" s="101">
        <f t="shared" si="87"/>
        <v>21235.65</v>
      </c>
      <c r="L262" s="90"/>
    </row>
    <row r="263" spans="1:12" s="87" customFormat="1" ht="15.75">
      <c r="A263" s="97"/>
      <c r="B263" s="97"/>
      <c r="C263" s="98"/>
      <c r="D263" s="98"/>
      <c r="E263" s="97" t="s">
        <v>257</v>
      </c>
      <c r="F263" s="103" t="s">
        <v>258</v>
      </c>
      <c r="G263" s="224">
        <f>G264</f>
        <v>13803.17</v>
      </c>
      <c r="H263" s="100">
        <f>H264</f>
        <v>17253.97</v>
      </c>
      <c r="I263" s="100">
        <f t="shared" ref="I263:K264" si="88">I264</f>
        <v>19908.419999999998</v>
      </c>
      <c r="J263" s="100">
        <f t="shared" si="88"/>
        <v>21235.65</v>
      </c>
      <c r="K263" s="101">
        <f t="shared" si="88"/>
        <v>21235.65</v>
      </c>
      <c r="L263" s="86"/>
    </row>
    <row r="264" spans="1:12" s="87" customFormat="1" ht="15.75">
      <c r="A264" s="97"/>
      <c r="B264" s="97"/>
      <c r="C264" s="98"/>
      <c r="D264" s="98"/>
      <c r="E264" s="98"/>
      <c r="F264" s="105" t="s">
        <v>162</v>
      </c>
      <c r="G264" s="222">
        <f>G265</f>
        <v>13803.17</v>
      </c>
      <c r="H264" s="100">
        <f>H265</f>
        <v>17253.97</v>
      </c>
      <c r="I264" s="100">
        <f t="shared" si="88"/>
        <v>19908.419999999998</v>
      </c>
      <c r="J264" s="100">
        <f t="shared" si="88"/>
        <v>21235.65</v>
      </c>
      <c r="K264" s="101">
        <f t="shared" si="88"/>
        <v>21235.65</v>
      </c>
      <c r="L264" s="86"/>
    </row>
    <row r="265" spans="1:12" s="87" customFormat="1" ht="15.75">
      <c r="A265" s="98" t="s">
        <v>128</v>
      </c>
      <c r="B265" s="98"/>
      <c r="C265" s="98"/>
      <c r="D265" s="104"/>
      <c r="E265" s="104"/>
      <c r="F265" s="118" t="s">
        <v>15</v>
      </c>
      <c r="G265" s="113">
        <f>G266</f>
        <v>13803.17</v>
      </c>
      <c r="H265" s="108">
        <f>SUM(H266)</f>
        <v>17253.97</v>
      </c>
      <c r="I265" s="108">
        <f t="shared" ref="I265:K265" si="89">SUM(I266)</f>
        <v>19908.419999999998</v>
      </c>
      <c r="J265" s="108">
        <f t="shared" si="89"/>
        <v>21235.65</v>
      </c>
      <c r="K265" s="109">
        <f t="shared" si="89"/>
        <v>21235.65</v>
      </c>
      <c r="L265" s="88"/>
    </row>
    <row r="266" spans="1:12" s="87" customFormat="1" ht="15.75" customHeight="1">
      <c r="A266" s="98"/>
      <c r="B266" s="98" t="s">
        <v>138</v>
      </c>
      <c r="C266" s="98"/>
      <c r="D266" s="104"/>
      <c r="E266" s="104"/>
      <c r="F266" s="118" t="s">
        <v>70</v>
      </c>
      <c r="G266" s="113">
        <v>13803.17</v>
      </c>
      <c r="H266" s="108">
        <v>17253.97</v>
      </c>
      <c r="I266" s="108">
        <v>19908.419999999998</v>
      </c>
      <c r="J266" s="108">
        <v>21235.65</v>
      </c>
      <c r="K266" s="109">
        <v>21235.65</v>
      </c>
      <c r="L266" s="88"/>
    </row>
    <row r="267" spans="1:12" s="87" customFormat="1" ht="15.75">
      <c r="A267" s="97"/>
      <c r="B267" s="97"/>
      <c r="C267" s="98"/>
      <c r="D267" s="99"/>
      <c r="E267" s="111"/>
      <c r="F267" s="112"/>
      <c r="G267" s="113"/>
      <c r="H267" s="108"/>
      <c r="I267" s="119"/>
      <c r="J267" s="119"/>
      <c r="K267" s="311"/>
      <c r="L267" s="92"/>
    </row>
    <row r="268" spans="1:12" s="87" customFormat="1" ht="15.75" customHeight="1">
      <c r="A268" s="160"/>
      <c r="B268" s="97"/>
      <c r="C268" s="98"/>
      <c r="D268" s="249" t="s">
        <v>259</v>
      </c>
      <c r="E268" s="540" t="s">
        <v>260</v>
      </c>
      <c r="F268" s="541"/>
      <c r="G268" s="320">
        <f>G269</f>
        <v>6636.14</v>
      </c>
      <c r="H268" s="100">
        <f>SUM(H271)</f>
        <v>6636.14</v>
      </c>
      <c r="I268" s="100">
        <f t="shared" ref="I268:K268" si="90">SUM(I271)</f>
        <v>6636.14</v>
      </c>
      <c r="J268" s="100">
        <f t="shared" si="90"/>
        <v>6636.14</v>
      </c>
      <c r="K268" s="101">
        <f t="shared" si="90"/>
        <v>6636.14</v>
      </c>
      <c r="L268" s="92"/>
    </row>
    <row r="269" spans="1:12" s="87" customFormat="1" ht="31.5">
      <c r="A269" s="324"/>
      <c r="B269" s="97"/>
      <c r="C269" s="98"/>
      <c r="D269" s="98"/>
      <c r="E269" s="97" t="s">
        <v>261</v>
      </c>
      <c r="F269" s="105" t="s">
        <v>262</v>
      </c>
      <c r="G269" s="222">
        <f>G270</f>
        <v>6636.14</v>
      </c>
      <c r="H269" s="100">
        <f>H270</f>
        <v>6636.14</v>
      </c>
      <c r="I269" s="100">
        <f t="shared" ref="I269:K270" si="91">I270</f>
        <v>6636.14</v>
      </c>
      <c r="J269" s="100">
        <f t="shared" si="91"/>
        <v>6636.14</v>
      </c>
      <c r="K269" s="101">
        <f t="shared" si="91"/>
        <v>6636.14</v>
      </c>
      <c r="L269" s="92"/>
    </row>
    <row r="270" spans="1:12" s="87" customFormat="1" ht="15.75">
      <c r="A270" s="325"/>
      <c r="B270" s="97"/>
      <c r="C270" s="98"/>
      <c r="D270" s="98"/>
      <c r="E270" s="98"/>
      <c r="F270" s="105" t="s">
        <v>162</v>
      </c>
      <c r="G270" s="222">
        <f>G271</f>
        <v>6636.14</v>
      </c>
      <c r="H270" s="100">
        <f>H271</f>
        <v>6636.14</v>
      </c>
      <c r="I270" s="100">
        <f t="shared" si="91"/>
        <v>6636.14</v>
      </c>
      <c r="J270" s="100">
        <f t="shared" si="91"/>
        <v>6636.14</v>
      </c>
      <c r="K270" s="101">
        <f t="shared" si="91"/>
        <v>6636.14</v>
      </c>
      <c r="L270" s="92"/>
    </row>
    <row r="271" spans="1:12" s="87" customFormat="1" ht="15.75">
      <c r="A271" s="326" t="s">
        <v>128</v>
      </c>
      <c r="B271" s="98"/>
      <c r="C271" s="98"/>
      <c r="D271" s="104"/>
      <c r="E271" s="104"/>
      <c r="F271" s="118" t="s">
        <v>15</v>
      </c>
      <c r="G271" s="113">
        <f>G272</f>
        <v>6636.14</v>
      </c>
      <c r="H271" s="108">
        <f>SUM(H272)</f>
        <v>6636.14</v>
      </c>
      <c r="I271" s="108">
        <f t="shared" ref="I271:K271" si="92">SUM(I272)</f>
        <v>6636.14</v>
      </c>
      <c r="J271" s="108">
        <f t="shared" si="92"/>
        <v>6636.14</v>
      </c>
      <c r="K271" s="109">
        <f t="shared" si="92"/>
        <v>6636.14</v>
      </c>
      <c r="L271" s="92"/>
    </row>
    <row r="272" spans="1:12" s="87" customFormat="1" ht="15.75">
      <c r="A272" s="98"/>
      <c r="B272" s="98" t="s">
        <v>138</v>
      </c>
      <c r="C272" s="98"/>
      <c r="D272" s="104"/>
      <c r="E272" s="104"/>
      <c r="F272" s="118" t="s">
        <v>70</v>
      </c>
      <c r="G272" s="113">
        <v>6636.14</v>
      </c>
      <c r="H272" s="327">
        <v>6636.14</v>
      </c>
      <c r="I272" s="119">
        <v>6636.14</v>
      </c>
      <c r="J272" s="119">
        <v>6636.14</v>
      </c>
      <c r="K272" s="322">
        <v>6636.14</v>
      </c>
      <c r="L272" s="133"/>
    </row>
    <row r="273" spans="1:12" s="87" customFormat="1" ht="15.75">
      <c r="A273" s="97"/>
      <c r="B273" s="160"/>
      <c r="C273" s="161"/>
      <c r="D273" s="162"/>
      <c r="E273" s="163"/>
      <c r="F273" s="217"/>
      <c r="G273" s="218"/>
      <c r="H273" s="168"/>
      <c r="I273" s="219"/>
      <c r="J273" s="219"/>
      <c r="K273" s="237"/>
      <c r="L273" s="137"/>
    </row>
    <row r="274" spans="1:12" s="87" customFormat="1" ht="15.75">
      <c r="A274" s="328"/>
      <c r="B274" s="328"/>
      <c r="C274" s="329"/>
      <c r="D274" s="258"/>
      <c r="E274" s="259"/>
      <c r="F274" s="330" t="s">
        <v>263</v>
      </c>
      <c r="G274" s="261">
        <f>SUM(G275)</f>
        <v>172809.21</v>
      </c>
      <c r="H274" s="261">
        <f>SUM(H275)</f>
        <v>364855</v>
      </c>
      <c r="I274" s="261">
        <f t="shared" ref="I274:K274" si="93">SUM(I275)</f>
        <v>607206.86</v>
      </c>
      <c r="J274" s="261">
        <f t="shared" si="93"/>
        <v>445550.47000000003</v>
      </c>
      <c r="K274" s="262">
        <f t="shared" si="93"/>
        <v>86800.72</v>
      </c>
      <c r="L274" s="86"/>
    </row>
    <row r="275" spans="1:12" s="87" customFormat="1" ht="15.75">
      <c r="A275" s="323"/>
      <c r="B275" s="323"/>
      <c r="C275" s="315"/>
      <c r="D275" s="264"/>
      <c r="E275" s="264"/>
      <c r="F275" s="331" t="s">
        <v>264</v>
      </c>
      <c r="G275" s="266">
        <f>G276+G351+G390+G328+G407</f>
        <v>172809.21</v>
      </c>
      <c r="H275" s="266">
        <f>H276+H351+H390+H328+H407</f>
        <v>364855</v>
      </c>
      <c r="I275" s="266">
        <f>I276+I351+I390+I328+I407</f>
        <v>607206.86</v>
      </c>
      <c r="J275" s="266">
        <f>J276+J351+J390+J328+J407</f>
        <v>445550.47000000003</v>
      </c>
      <c r="K275" s="267">
        <v>86800.72</v>
      </c>
      <c r="L275" s="86"/>
    </row>
    <row r="276" spans="1:12" s="87" customFormat="1" ht="15.75">
      <c r="A276" s="208"/>
      <c r="B276" s="208"/>
      <c r="C276" s="209"/>
      <c r="D276" s="209"/>
      <c r="E276" s="209"/>
      <c r="F276" s="273" t="s">
        <v>265</v>
      </c>
      <c r="G276" s="211">
        <f>G277+G283+G291+G307+G320+G313</f>
        <v>44572.39</v>
      </c>
      <c r="H276" s="211">
        <f>H277+H283+H291+H307+H320</f>
        <v>58836.02</v>
      </c>
      <c r="I276" s="211">
        <f>I277+I283+I291+I307+I320+I313</f>
        <v>73528.44</v>
      </c>
      <c r="J276" s="211">
        <f t="shared" ref="J276:K276" si="94">J277+J283+J291+J307+J320+J313</f>
        <v>64636.01</v>
      </c>
      <c r="K276" s="211">
        <f t="shared" si="94"/>
        <v>64901.450000000004</v>
      </c>
      <c r="L276" s="88"/>
    </row>
    <row r="277" spans="1:12" s="87" customFormat="1" ht="15.75">
      <c r="A277" s="97"/>
      <c r="B277" s="332"/>
      <c r="C277" s="333"/>
      <c r="D277" s="334" t="s">
        <v>266</v>
      </c>
      <c r="E277" s="552" t="s">
        <v>267</v>
      </c>
      <c r="F277" s="553"/>
      <c r="G277" s="100">
        <f t="shared" ref="G277:K280" si="95">G278</f>
        <v>9928.08</v>
      </c>
      <c r="H277" s="100">
        <f t="shared" si="95"/>
        <v>9290.6</v>
      </c>
      <c r="I277" s="100">
        <f t="shared" si="95"/>
        <v>7963.37</v>
      </c>
      <c r="J277" s="100">
        <f t="shared" si="95"/>
        <v>8626.98</v>
      </c>
      <c r="K277" s="101">
        <f t="shared" si="95"/>
        <v>8626.98</v>
      </c>
      <c r="L277" s="88"/>
    </row>
    <row r="278" spans="1:12" s="87" customFormat="1" ht="15.75">
      <c r="A278" s="97"/>
      <c r="B278" s="97"/>
      <c r="C278" s="98"/>
      <c r="D278" s="98"/>
      <c r="E278" s="97" t="s">
        <v>268</v>
      </c>
      <c r="F278" s="235" t="s">
        <v>269</v>
      </c>
      <c r="G278" s="100">
        <f t="shared" si="95"/>
        <v>9928.08</v>
      </c>
      <c r="H278" s="100">
        <f t="shared" si="95"/>
        <v>9290.6</v>
      </c>
      <c r="I278" s="100">
        <f t="shared" si="95"/>
        <v>7963.37</v>
      </c>
      <c r="J278" s="100">
        <f t="shared" si="95"/>
        <v>8626.98</v>
      </c>
      <c r="K278" s="101">
        <f t="shared" si="95"/>
        <v>8626.98</v>
      </c>
      <c r="L278" s="123"/>
    </row>
    <row r="279" spans="1:12" s="87" customFormat="1" ht="15.75">
      <c r="A279" s="97"/>
      <c r="B279" s="97"/>
      <c r="C279" s="98"/>
      <c r="D279" s="98"/>
      <c r="E279" s="98"/>
      <c r="F279" s="105" t="s">
        <v>135</v>
      </c>
      <c r="G279" s="100">
        <f t="shared" si="95"/>
        <v>9928.08</v>
      </c>
      <c r="H279" s="100">
        <f t="shared" si="95"/>
        <v>9290.6</v>
      </c>
      <c r="I279" s="100">
        <f t="shared" si="95"/>
        <v>7963.37</v>
      </c>
      <c r="J279" s="100">
        <f t="shared" si="95"/>
        <v>8626.98</v>
      </c>
      <c r="K279" s="101">
        <f t="shared" si="95"/>
        <v>8626.98</v>
      </c>
      <c r="L279" s="134"/>
    </row>
    <row r="280" spans="1:12" s="87" customFormat="1" ht="15.75">
      <c r="A280" s="98" t="s">
        <v>128</v>
      </c>
      <c r="B280" s="98"/>
      <c r="C280" s="98"/>
      <c r="D280" s="104"/>
      <c r="E280" s="104"/>
      <c r="F280" s="118" t="s">
        <v>15</v>
      </c>
      <c r="G280" s="108">
        <f t="shared" si="95"/>
        <v>9928.08</v>
      </c>
      <c r="H280" s="108">
        <f t="shared" si="95"/>
        <v>9290.6</v>
      </c>
      <c r="I280" s="108">
        <f t="shared" si="95"/>
        <v>7963.37</v>
      </c>
      <c r="J280" s="108">
        <f t="shared" si="95"/>
        <v>8626.98</v>
      </c>
      <c r="K280" s="109">
        <f t="shared" si="95"/>
        <v>8626.98</v>
      </c>
      <c r="L280" s="133"/>
    </row>
    <row r="281" spans="1:12" s="87" customFormat="1" ht="15.75">
      <c r="A281" s="98"/>
      <c r="B281" s="98" t="s">
        <v>129</v>
      </c>
      <c r="C281" s="98"/>
      <c r="D281" s="104"/>
      <c r="E281" s="104"/>
      <c r="F281" s="118" t="s">
        <v>66</v>
      </c>
      <c r="G281" s="108">
        <v>9928.08</v>
      </c>
      <c r="H281" s="108">
        <v>9290.6</v>
      </c>
      <c r="I281" s="108">
        <v>7963.37</v>
      </c>
      <c r="J281" s="108">
        <v>8626.98</v>
      </c>
      <c r="K281" s="109">
        <v>8626.98</v>
      </c>
      <c r="L281" s="137"/>
    </row>
    <row r="282" spans="1:12" s="87" customFormat="1" ht="15.75">
      <c r="A282" s="335"/>
      <c r="B282" s="97"/>
      <c r="C282" s="98"/>
      <c r="D282" s="99"/>
      <c r="E282" s="104"/>
      <c r="F282" s="112"/>
      <c r="G282" s="113"/>
      <c r="H282" s="108"/>
      <c r="I282" s="119"/>
      <c r="J282" s="119"/>
      <c r="K282" s="311"/>
      <c r="L282" s="86"/>
    </row>
    <row r="283" spans="1:12" s="87" customFormat="1" ht="15.75">
      <c r="A283" s="97"/>
      <c r="B283" s="97"/>
      <c r="C283" s="98"/>
      <c r="D283" s="334" t="s">
        <v>270</v>
      </c>
      <c r="E283" s="556" t="s">
        <v>271</v>
      </c>
      <c r="F283" s="557"/>
      <c r="G283" s="336">
        <f>G284</f>
        <v>10621.470000000001</v>
      </c>
      <c r="H283" s="336">
        <f>H284</f>
        <v>21899.26</v>
      </c>
      <c r="I283" s="336">
        <f t="shared" ref="I283:K284" si="96">I284</f>
        <v>24553.72</v>
      </c>
      <c r="J283" s="336">
        <f t="shared" si="96"/>
        <v>25880.95</v>
      </c>
      <c r="K283" s="337">
        <f t="shared" si="96"/>
        <v>25880.95</v>
      </c>
      <c r="L283" s="86"/>
    </row>
    <row r="284" spans="1:12" s="87" customFormat="1" ht="15.75">
      <c r="A284" s="97"/>
      <c r="B284" s="97"/>
      <c r="C284" s="98"/>
      <c r="D284" s="98"/>
      <c r="E284" s="97" t="s">
        <v>272</v>
      </c>
      <c r="F284" s="103" t="s">
        <v>273</v>
      </c>
      <c r="G284" s="100">
        <f>G285</f>
        <v>10621.470000000001</v>
      </c>
      <c r="H284" s="100">
        <f>H285</f>
        <v>21899.26</v>
      </c>
      <c r="I284" s="100">
        <f t="shared" si="96"/>
        <v>24553.72</v>
      </c>
      <c r="J284" s="100">
        <f t="shared" si="96"/>
        <v>25880.95</v>
      </c>
      <c r="K284" s="101">
        <f t="shared" si="96"/>
        <v>25880.95</v>
      </c>
      <c r="L284" s="94"/>
    </row>
    <row r="285" spans="1:12" s="87" customFormat="1" ht="15.75">
      <c r="A285" s="97"/>
      <c r="B285" s="97"/>
      <c r="C285" s="98"/>
      <c r="D285" s="98"/>
      <c r="E285" s="98"/>
      <c r="F285" s="105" t="s">
        <v>135</v>
      </c>
      <c r="G285" s="100">
        <f>G286+G288</f>
        <v>10621.470000000001</v>
      </c>
      <c r="H285" s="100">
        <v>21899.26</v>
      </c>
      <c r="I285" s="100">
        <f>I286+I288</f>
        <v>24553.72</v>
      </c>
      <c r="J285" s="100">
        <v>25880.95</v>
      </c>
      <c r="K285" s="101">
        <v>25880.95</v>
      </c>
      <c r="L285" s="92"/>
    </row>
    <row r="286" spans="1:12" s="1" customFormat="1" ht="15.75">
      <c r="A286" s="98" t="s">
        <v>128</v>
      </c>
      <c r="B286" s="98"/>
      <c r="C286" s="98"/>
      <c r="D286" s="104"/>
      <c r="E286" s="104"/>
      <c r="F286" s="118" t="s">
        <v>15</v>
      </c>
      <c r="G286" s="108">
        <f>SUM(G287)</f>
        <v>10193.94</v>
      </c>
      <c r="H286" s="108">
        <f>SUM(H287)</f>
        <v>20572.04</v>
      </c>
      <c r="I286" s="108">
        <f t="shared" ref="I286:K286" si="97">SUM(I287)</f>
        <v>23890.11</v>
      </c>
      <c r="J286" s="108">
        <f t="shared" si="97"/>
        <v>25217.33</v>
      </c>
      <c r="K286" s="109">
        <f t="shared" si="97"/>
        <v>25217.33</v>
      </c>
      <c r="L286" s="92"/>
    </row>
    <row r="287" spans="1:12" s="1" customFormat="1" ht="15.75">
      <c r="A287" s="98"/>
      <c r="B287" s="98" t="s">
        <v>129</v>
      </c>
      <c r="C287" s="98"/>
      <c r="D287" s="104"/>
      <c r="E287" s="104"/>
      <c r="F287" s="118" t="s">
        <v>66</v>
      </c>
      <c r="G287" s="108">
        <v>10193.94</v>
      </c>
      <c r="H287" s="108">
        <v>20572.04</v>
      </c>
      <c r="I287" s="108">
        <v>23890.11</v>
      </c>
      <c r="J287" s="108">
        <v>25217.33</v>
      </c>
      <c r="K287" s="109">
        <v>25217.33</v>
      </c>
      <c r="L287" s="92"/>
    </row>
    <row r="288" spans="1:12" s="1" customFormat="1" ht="15.75">
      <c r="A288" s="98" t="s">
        <v>158</v>
      </c>
      <c r="B288" s="98"/>
      <c r="C288" s="98"/>
      <c r="D288" s="104"/>
      <c r="E288" s="111"/>
      <c r="F288" s="112" t="s">
        <v>16</v>
      </c>
      <c r="G288" s="108">
        <f>G289</f>
        <v>427.53</v>
      </c>
      <c r="H288" s="108">
        <f>H289</f>
        <v>1327.23</v>
      </c>
      <c r="I288" s="108">
        <f t="shared" ref="I288:K288" si="98">I289</f>
        <v>663.61</v>
      </c>
      <c r="J288" s="108">
        <f t="shared" si="98"/>
        <v>663.61</v>
      </c>
      <c r="K288" s="109">
        <f t="shared" si="98"/>
        <v>663.61</v>
      </c>
      <c r="L288" s="92"/>
    </row>
    <row r="289" spans="1:12" s="1" customFormat="1" ht="15.75">
      <c r="A289" s="98"/>
      <c r="B289" s="279" t="s">
        <v>159</v>
      </c>
      <c r="C289" s="279"/>
      <c r="D289" s="279"/>
      <c r="E289" s="279"/>
      <c r="F289" s="118" t="s">
        <v>72</v>
      </c>
      <c r="G289" s="280">
        <v>427.53</v>
      </c>
      <c r="H289" s="280">
        <v>1327.23</v>
      </c>
      <c r="I289" s="302">
        <v>663.61</v>
      </c>
      <c r="J289" s="302">
        <v>663.61</v>
      </c>
      <c r="K289" s="310">
        <v>663.61</v>
      </c>
      <c r="L289" s="92"/>
    </row>
    <row r="290" spans="1:12" s="87" customFormat="1" ht="17.100000000000001" customHeight="1">
      <c r="A290" s="97"/>
      <c r="B290" s="274"/>
      <c r="C290" s="338"/>
      <c r="D290" s="339"/>
      <c r="E290" s="338"/>
      <c r="F290" s="340"/>
      <c r="G290" s="341"/>
      <c r="H290" s="342"/>
      <c r="I290" s="342"/>
      <c r="J290" s="342"/>
      <c r="K290" s="311"/>
      <c r="L290" s="88"/>
    </row>
    <row r="291" spans="1:12" s="87" customFormat="1" ht="15.75">
      <c r="A291" s="98"/>
      <c r="B291" s="97"/>
      <c r="C291" s="333"/>
      <c r="D291" s="334" t="s">
        <v>274</v>
      </c>
      <c r="E291" s="552" t="s">
        <v>275</v>
      </c>
      <c r="F291" s="553"/>
      <c r="G291" s="343">
        <f>G292+G297+G302</f>
        <v>12976.109999999999</v>
      </c>
      <c r="H291" s="336">
        <f>H292+H298+H302</f>
        <v>17028.34</v>
      </c>
      <c r="I291" s="336">
        <f>I292+I297+I302</f>
        <v>23093.77</v>
      </c>
      <c r="J291" s="336">
        <f t="shared" ref="J291:K291" si="99">J292+J297+J302</f>
        <v>23491.94</v>
      </c>
      <c r="K291" s="336">
        <f t="shared" si="99"/>
        <v>23757.38</v>
      </c>
      <c r="L291" s="92"/>
    </row>
    <row r="292" spans="1:12" s="125" customFormat="1" ht="31.5">
      <c r="A292" s="98"/>
      <c r="B292" s="97"/>
      <c r="C292" s="98"/>
      <c r="D292" s="99"/>
      <c r="E292" s="99" t="s">
        <v>169</v>
      </c>
      <c r="F292" s="106" t="s">
        <v>276</v>
      </c>
      <c r="G292" s="222">
        <f>G293</f>
        <v>9711.4599999999991</v>
      </c>
      <c r="H292" s="100">
        <f t="shared" ref="H292:K293" si="100">H293</f>
        <v>11321.26</v>
      </c>
      <c r="I292" s="100">
        <f t="shared" si="100"/>
        <v>0</v>
      </c>
      <c r="J292" s="100">
        <f t="shared" si="100"/>
        <v>0</v>
      </c>
      <c r="K292" s="101">
        <f t="shared" si="100"/>
        <v>0</v>
      </c>
      <c r="L292" s="94"/>
    </row>
    <row r="293" spans="1:12" s="87" customFormat="1" ht="15.75">
      <c r="A293" s="99"/>
      <c r="B293" s="97"/>
      <c r="C293" s="98"/>
      <c r="D293" s="98"/>
      <c r="E293" s="98"/>
      <c r="F293" s="105" t="s">
        <v>162</v>
      </c>
      <c r="G293" s="222">
        <f>G294</f>
        <v>9711.4599999999991</v>
      </c>
      <c r="H293" s="100">
        <f t="shared" si="100"/>
        <v>11321.26</v>
      </c>
      <c r="I293" s="100">
        <f t="shared" si="100"/>
        <v>0</v>
      </c>
      <c r="J293" s="100">
        <f t="shared" si="100"/>
        <v>0</v>
      </c>
      <c r="K293" s="101">
        <f t="shared" si="100"/>
        <v>0</v>
      </c>
      <c r="L293" s="86"/>
    </row>
    <row r="294" spans="1:12" s="1" customFormat="1" ht="15.75">
      <c r="A294" s="104" t="s">
        <v>128</v>
      </c>
      <c r="B294" s="98"/>
      <c r="C294" s="98"/>
      <c r="D294" s="104"/>
      <c r="E294" s="104"/>
      <c r="F294" s="118" t="s">
        <v>15</v>
      </c>
      <c r="G294" s="113">
        <f>G295+G296</f>
        <v>9711.4599999999991</v>
      </c>
      <c r="H294" s="108">
        <v>11321.26</v>
      </c>
      <c r="I294" s="108">
        <f>I295+I296</f>
        <v>0</v>
      </c>
      <c r="J294" s="108">
        <f>J295+J296</f>
        <v>0</v>
      </c>
      <c r="K294" s="109">
        <f>K295+K296</f>
        <v>0</v>
      </c>
      <c r="L294" s="88"/>
    </row>
    <row r="295" spans="1:12" s="87" customFormat="1" ht="15.75">
      <c r="A295" s="104"/>
      <c r="B295" s="98" t="s">
        <v>186</v>
      </c>
      <c r="C295" s="98"/>
      <c r="D295" s="104"/>
      <c r="E295" s="104"/>
      <c r="F295" s="118" t="s">
        <v>65</v>
      </c>
      <c r="G295" s="113">
        <v>9711.4599999999991</v>
      </c>
      <c r="H295" s="108">
        <v>10949.63</v>
      </c>
      <c r="I295" s="108">
        <v>0</v>
      </c>
      <c r="J295" s="108">
        <v>0</v>
      </c>
      <c r="K295" s="109">
        <v>0</v>
      </c>
      <c r="L295" s="88"/>
    </row>
    <row r="296" spans="1:12" s="87" customFormat="1" ht="15.75">
      <c r="A296" s="104"/>
      <c r="B296" s="104" t="s">
        <v>129</v>
      </c>
      <c r="C296" s="104"/>
      <c r="D296" s="104"/>
      <c r="E296" s="104"/>
      <c r="F296" s="112" t="s">
        <v>66</v>
      </c>
      <c r="G296" s="113">
        <v>0</v>
      </c>
      <c r="H296" s="108">
        <v>371.62</v>
      </c>
      <c r="I296" s="108">
        <v>0</v>
      </c>
      <c r="J296" s="108">
        <v>0</v>
      </c>
      <c r="K296" s="108">
        <v>0</v>
      </c>
      <c r="L296" s="92"/>
    </row>
    <row r="297" spans="1:12" s="87" customFormat="1" ht="31.5">
      <c r="A297" s="97"/>
      <c r="B297" s="97"/>
      <c r="C297" s="98"/>
      <c r="D297" s="99"/>
      <c r="E297" s="99" t="s">
        <v>169</v>
      </c>
      <c r="F297" s="106" t="s">
        <v>276</v>
      </c>
      <c r="G297" s="222">
        <f>G298</f>
        <v>2797.58</v>
      </c>
      <c r="H297" s="100">
        <f t="shared" ref="H297:K298" si="101">H298</f>
        <v>4379.8500000000004</v>
      </c>
      <c r="I297" s="100">
        <f t="shared" si="101"/>
        <v>21766.54</v>
      </c>
      <c r="J297" s="100">
        <f t="shared" si="101"/>
        <v>22164.71</v>
      </c>
      <c r="K297" s="101">
        <f t="shared" si="101"/>
        <v>22430.15</v>
      </c>
      <c r="L297" s="92"/>
    </row>
    <row r="298" spans="1:12" s="87" customFormat="1" ht="15.75">
      <c r="A298" s="97"/>
      <c r="B298" s="97"/>
      <c r="C298" s="98"/>
      <c r="D298" s="99"/>
      <c r="E298" s="104"/>
      <c r="F298" s="105" t="s">
        <v>135</v>
      </c>
      <c r="G298" s="222">
        <f>G299</f>
        <v>2797.58</v>
      </c>
      <c r="H298" s="100">
        <f t="shared" si="101"/>
        <v>4379.8500000000004</v>
      </c>
      <c r="I298" s="100">
        <f t="shared" si="101"/>
        <v>21766.54</v>
      </c>
      <c r="J298" s="100">
        <f t="shared" si="101"/>
        <v>22164.71</v>
      </c>
      <c r="K298" s="101">
        <f t="shared" si="101"/>
        <v>22430.15</v>
      </c>
      <c r="L298" s="92"/>
    </row>
    <row r="299" spans="1:12" s="87" customFormat="1" ht="15.75">
      <c r="A299" s="98" t="s">
        <v>128</v>
      </c>
      <c r="B299" s="98"/>
      <c r="C299" s="98"/>
      <c r="D299" s="104"/>
      <c r="E299" s="104"/>
      <c r="F299" s="118" t="s">
        <v>15</v>
      </c>
      <c r="G299" s="113">
        <f>G301</f>
        <v>2797.58</v>
      </c>
      <c r="H299" s="108">
        <f>H301</f>
        <v>4379.8500000000004</v>
      </c>
      <c r="I299" s="108">
        <f>I301+I300</f>
        <v>21766.54</v>
      </c>
      <c r="J299" s="108">
        <v>22164.71</v>
      </c>
      <c r="K299" s="108">
        <f t="shared" ref="K299" si="102">K301+K300</f>
        <v>22430.15</v>
      </c>
      <c r="L299" s="92"/>
    </row>
    <row r="300" spans="1:12" s="87" customFormat="1" ht="15.75">
      <c r="A300" s="98"/>
      <c r="B300" s="98" t="s">
        <v>186</v>
      </c>
      <c r="C300" s="98"/>
      <c r="D300" s="104"/>
      <c r="E300" s="104"/>
      <c r="F300" s="118" t="s">
        <v>65</v>
      </c>
      <c r="G300" s="113">
        <v>0</v>
      </c>
      <c r="H300" s="108">
        <v>0</v>
      </c>
      <c r="I300" s="108">
        <v>13537.73</v>
      </c>
      <c r="J300" s="108">
        <v>13935.89</v>
      </c>
      <c r="K300" s="109">
        <v>14201.34</v>
      </c>
      <c r="L300" s="92"/>
    </row>
    <row r="301" spans="1:12" s="87" customFormat="1" ht="15.75">
      <c r="A301" s="98"/>
      <c r="B301" s="98" t="s">
        <v>129</v>
      </c>
      <c r="C301" s="98"/>
      <c r="D301" s="104"/>
      <c r="E301" s="104"/>
      <c r="F301" s="118" t="s">
        <v>66</v>
      </c>
      <c r="G301" s="113">
        <v>2797.58</v>
      </c>
      <c r="H301" s="108">
        <v>4379.8500000000004</v>
      </c>
      <c r="I301" s="108">
        <v>8228.81</v>
      </c>
      <c r="J301" s="108">
        <v>8228.81</v>
      </c>
      <c r="K301" s="109">
        <v>8228.81</v>
      </c>
      <c r="L301" s="138"/>
    </row>
    <row r="302" spans="1:12" s="87" customFormat="1" ht="15.75">
      <c r="A302" s="97"/>
      <c r="B302" s="97"/>
      <c r="C302" s="98"/>
      <c r="D302" s="99"/>
      <c r="E302" s="99" t="s">
        <v>187</v>
      </c>
      <c r="F302" s="103" t="s">
        <v>188</v>
      </c>
      <c r="G302" s="224">
        <f>G303</f>
        <v>467.07</v>
      </c>
      <c r="H302" s="100">
        <f>H303</f>
        <v>1327.23</v>
      </c>
      <c r="I302" s="100">
        <f t="shared" ref="I302:K303" si="103">I303</f>
        <v>1327.23</v>
      </c>
      <c r="J302" s="100">
        <f t="shared" si="103"/>
        <v>1327.23</v>
      </c>
      <c r="K302" s="101">
        <f t="shared" si="103"/>
        <v>1327.23</v>
      </c>
      <c r="L302" s="90"/>
    </row>
    <row r="303" spans="1:12" s="87" customFormat="1" ht="15.75">
      <c r="A303" s="97"/>
      <c r="B303" s="97"/>
      <c r="C303" s="98"/>
      <c r="D303" s="99"/>
      <c r="E303" s="104"/>
      <c r="F303" s="105" t="s">
        <v>135</v>
      </c>
      <c r="G303" s="222">
        <f>G304</f>
        <v>467.07</v>
      </c>
      <c r="H303" s="100">
        <f>H304</f>
        <v>1327.23</v>
      </c>
      <c r="I303" s="100">
        <f t="shared" si="103"/>
        <v>1327.23</v>
      </c>
      <c r="J303" s="100">
        <f t="shared" si="103"/>
        <v>1327.23</v>
      </c>
      <c r="K303" s="101">
        <f t="shared" si="103"/>
        <v>1327.23</v>
      </c>
      <c r="L303" s="90"/>
    </row>
    <row r="304" spans="1:12" s="87" customFormat="1" ht="15.75">
      <c r="A304" s="104" t="s">
        <v>128</v>
      </c>
      <c r="B304" s="98"/>
      <c r="C304" s="98"/>
      <c r="D304" s="104"/>
      <c r="E304" s="104"/>
      <c r="F304" s="118" t="s">
        <v>15</v>
      </c>
      <c r="G304" s="113">
        <f>G305</f>
        <v>467.07</v>
      </c>
      <c r="H304" s="108">
        <f>SUM(H305)</f>
        <v>1327.23</v>
      </c>
      <c r="I304" s="108">
        <f t="shared" ref="I304:K304" si="104">SUM(I305)</f>
        <v>1327.23</v>
      </c>
      <c r="J304" s="108">
        <f t="shared" si="104"/>
        <v>1327.23</v>
      </c>
      <c r="K304" s="109">
        <f t="shared" si="104"/>
        <v>1327.23</v>
      </c>
      <c r="L304" s="95"/>
    </row>
    <row r="305" spans="1:179" s="87" customFormat="1" ht="15.75">
      <c r="A305" s="104"/>
      <c r="B305" s="98" t="s">
        <v>129</v>
      </c>
      <c r="C305" s="98"/>
      <c r="D305" s="104"/>
      <c r="E305" s="104"/>
      <c r="F305" s="118" t="s">
        <v>66</v>
      </c>
      <c r="G305" s="113">
        <v>467.07</v>
      </c>
      <c r="H305" s="108">
        <v>1327.23</v>
      </c>
      <c r="I305" s="108">
        <v>1327.23</v>
      </c>
      <c r="J305" s="108">
        <v>1327.23</v>
      </c>
      <c r="K305" s="109">
        <v>1327.23</v>
      </c>
      <c r="L305" s="94"/>
    </row>
    <row r="306" spans="1:179" s="139" customFormat="1" ht="15.75" customHeight="1">
      <c r="A306" s="99"/>
      <c r="B306" s="97"/>
      <c r="C306" s="98"/>
      <c r="D306" s="99"/>
      <c r="E306" s="111"/>
      <c r="F306" s="112"/>
      <c r="G306" s="113"/>
      <c r="H306" s="108"/>
      <c r="I306" s="119"/>
      <c r="J306" s="119"/>
      <c r="K306" s="311"/>
      <c r="L306" s="138"/>
    </row>
    <row r="307" spans="1:179" s="139" customFormat="1" ht="19.149999999999999" customHeight="1">
      <c r="A307" s="332"/>
      <c r="B307" s="332"/>
      <c r="C307" s="333"/>
      <c r="D307" s="334" t="s">
        <v>277</v>
      </c>
      <c r="E307" s="552" t="s">
        <v>278</v>
      </c>
      <c r="F307" s="553"/>
      <c r="G307" s="336">
        <f t="shared" ref="G307:K309" si="105">G308</f>
        <v>8203.5400000000009</v>
      </c>
      <c r="H307" s="336">
        <f t="shared" si="105"/>
        <v>3981.68</v>
      </c>
      <c r="I307" s="336">
        <f t="shared" si="105"/>
        <v>4645.3</v>
      </c>
      <c r="J307" s="336">
        <f t="shared" si="105"/>
        <v>5308.91</v>
      </c>
      <c r="K307" s="337">
        <f t="shared" si="105"/>
        <v>5308.91</v>
      </c>
      <c r="L307" s="85"/>
    </row>
    <row r="308" spans="1:179" s="139" customFormat="1" ht="19.149999999999999" customHeight="1">
      <c r="A308" s="97"/>
      <c r="B308" s="97"/>
      <c r="C308" s="98"/>
      <c r="D308" s="98"/>
      <c r="E308" s="97" t="s">
        <v>279</v>
      </c>
      <c r="F308" s="235" t="s">
        <v>280</v>
      </c>
      <c r="G308" s="100">
        <f t="shared" si="105"/>
        <v>8203.5400000000009</v>
      </c>
      <c r="H308" s="100">
        <f t="shared" si="105"/>
        <v>3981.68</v>
      </c>
      <c r="I308" s="100">
        <f t="shared" si="105"/>
        <v>4645.3</v>
      </c>
      <c r="J308" s="100">
        <f t="shared" si="105"/>
        <v>5308.91</v>
      </c>
      <c r="K308" s="101">
        <f t="shared" si="105"/>
        <v>5308.91</v>
      </c>
      <c r="L308" s="85"/>
    </row>
    <row r="309" spans="1:179" ht="15.75">
      <c r="A309" s="97"/>
      <c r="B309" s="97"/>
      <c r="C309" s="98"/>
      <c r="D309" s="98"/>
      <c r="E309" s="98"/>
      <c r="F309" s="105" t="s">
        <v>162</v>
      </c>
      <c r="G309" s="100">
        <f t="shared" si="105"/>
        <v>8203.5400000000009</v>
      </c>
      <c r="H309" s="100">
        <f t="shared" si="105"/>
        <v>3981.68</v>
      </c>
      <c r="I309" s="100">
        <f t="shared" si="105"/>
        <v>4645.3</v>
      </c>
      <c r="J309" s="100">
        <f t="shared" si="105"/>
        <v>5308.91</v>
      </c>
      <c r="K309" s="101">
        <f t="shared" si="105"/>
        <v>5308.91</v>
      </c>
      <c r="L309" s="95"/>
    </row>
    <row r="310" spans="1:179" s="87" customFormat="1" ht="15.75" customHeight="1">
      <c r="A310" s="98" t="s">
        <v>128</v>
      </c>
      <c r="B310" s="98"/>
      <c r="C310" s="98"/>
      <c r="D310" s="104"/>
      <c r="E310" s="104"/>
      <c r="F310" s="112" t="s">
        <v>15</v>
      </c>
      <c r="G310" s="108">
        <f>SUM(G311)</f>
        <v>8203.5400000000009</v>
      </c>
      <c r="H310" s="108">
        <f>SUM(H311)</f>
        <v>3981.68</v>
      </c>
      <c r="I310" s="108">
        <f t="shared" ref="I310:K310" si="106">SUM(I311)</f>
        <v>4645.3</v>
      </c>
      <c r="J310" s="108">
        <f t="shared" si="106"/>
        <v>5308.91</v>
      </c>
      <c r="K310" s="109">
        <f t="shared" si="106"/>
        <v>5308.91</v>
      </c>
      <c r="L310" s="96"/>
    </row>
    <row r="311" spans="1:179" s="87" customFormat="1" ht="15.75">
      <c r="A311" s="98"/>
      <c r="B311" s="98" t="s">
        <v>129</v>
      </c>
      <c r="C311" s="98"/>
      <c r="D311" s="104"/>
      <c r="E311" s="104"/>
      <c r="F311" s="112" t="s">
        <v>66</v>
      </c>
      <c r="G311" s="108">
        <v>8203.5400000000009</v>
      </c>
      <c r="H311" s="108">
        <v>3981.68</v>
      </c>
      <c r="I311" s="108">
        <v>4645.3</v>
      </c>
      <c r="J311" s="108">
        <v>5308.91</v>
      </c>
      <c r="K311" s="109">
        <v>5308.91</v>
      </c>
      <c r="L311" s="85"/>
    </row>
    <row r="312" spans="1:179" s="87" customFormat="1" ht="15.75">
      <c r="A312" s="98"/>
      <c r="B312" s="98"/>
      <c r="C312" s="98"/>
      <c r="D312" s="104"/>
      <c r="E312" s="111"/>
      <c r="F312" s="257"/>
      <c r="G312" s="321"/>
      <c r="H312" s="108"/>
      <c r="I312" s="108"/>
      <c r="J312" s="108"/>
      <c r="K312" s="109"/>
      <c r="L312" s="92"/>
    </row>
    <row r="313" spans="1:179" s="87" customFormat="1" ht="16.5" customHeight="1">
      <c r="A313" s="344"/>
      <c r="B313" s="282"/>
      <c r="C313" s="283"/>
      <c r="D313" s="345" t="s">
        <v>281</v>
      </c>
      <c r="E313" s="558" t="s">
        <v>278</v>
      </c>
      <c r="F313" s="559"/>
      <c r="G313" s="346">
        <f>G314</f>
        <v>2353.77</v>
      </c>
      <c r="H313" s="347">
        <f>H317</f>
        <v>0</v>
      </c>
      <c r="I313" s="347">
        <f t="shared" ref="I313:K313" si="107">I317</f>
        <v>11945.05</v>
      </c>
      <c r="J313" s="347">
        <f t="shared" si="107"/>
        <v>0</v>
      </c>
      <c r="K313" s="348">
        <f t="shared" si="107"/>
        <v>0</v>
      </c>
      <c r="L313" s="140"/>
    </row>
    <row r="314" spans="1:179" s="87" customFormat="1" ht="15.75">
      <c r="A314" s="282"/>
      <c r="B314" s="162"/>
      <c r="C314" s="163"/>
      <c r="D314" s="162"/>
      <c r="E314" s="160" t="s">
        <v>279</v>
      </c>
      <c r="F314" s="245" t="s">
        <v>280</v>
      </c>
      <c r="G314" s="246">
        <v>2353.77</v>
      </c>
      <c r="H314" s="165">
        <f>H315</f>
        <v>0</v>
      </c>
      <c r="I314" s="165">
        <f>I315+I316</f>
        <v>11945.060000000001</v>
      </c>
      <c r="J314" s="165">
        <f t="shared" ref="J314:K314" si="108">J315</f>
        <v>0</v>
      </c>
      <c r="K314" s="166">
        <f t="shared" si="108"/>
        <v>0</v>
      </c>
      <c r="L314" s="86"/>
    </row>
    <row r="315" spans="1:179" s="87" customFormat="1" ht="15.75">
      <c r="A315" s="162"/>
      <c r="B315" s="162"/>
      <c r="C315" s="163"/>
      <c r="D315" s="162"/>
      <c r="E315" s="163"/>
      <c r="F315" s="225" t="s">
        <v>157</v>
      </c>
      <c r="G315" s="226">
        <v>1600.57</v>
      </c>
      <c r="H315" s="165">
        <f>H317</f>
        <v>0</v>
      </c>
      <c r="I315" s="165">
        <v>2654.46</v>
      </c>
      <c r="J315" s="165">
        <f>J317</f>
        <v>0</v>
      </c>
      <c r="K315" s="166">
        <f>K317</f>
        <v>0</v>
      </c>
      <c r="L315" s="86"/>
    </row>
    <row r="316" spans="1:179" ht="15.75">
      <c r="A316" s="162"/>
      <c r="B316" s="162"/>
      <c r="C316" s="163"/>
      <c r="D316" s="162"/>
      <c r="E316" s="163"/>
      <c r="F316" s="225" t="s">
        <v>163</v>
      </c>
      <c r="G316" s="226">
        <v>753.21</v>
      </c>
      <c r="H316" s="165">
        <v>0</v>
      </c>
      <c r="I316" s="165">
        <v>9290.6</v>
      </c>
      <c r="J316" s="165">
        <v>0</v>
      </c>
      <c r="K316" s="166">
        <v>0</v>
      </c>
      <c r="L316" s="88"/>
    </row>
    <row r="317" spans="1:179" ht="15.75">
      <c r="A317" s="163" t="s">
        <v>128</v>
      </c>
      <c r="B317" s="163"/>
      <c r="C317" s="163"/>
      <c r="D317" s="163"/>
      <c r="E317" s="163"/>
      <c r="F317" s="217" t="s">
        <v>15</v>
      </c>
      <c r="G317" s="218">
        <f>G318</f>
        <v>2353.77</v>
      </c>
      <c r="H317" s="168">
        <v>0</v>
      </c>
      <c r="I317" s="168">
        <f>I318</f>
        <v>11945.05</v>
      </c>
      <c r="J317" s="168">
        <v>0</v>
      </c>
      <c r="K317" s="168">
        <v>0</v>
      </c>
      <c r="L317" s="92"/>
    </row>
    <row r="318" spans="1:179" s="142" customFormat="1" ht="15.75">
      <c r="A318" s="163"/>
      <c r="B318" s="163" t="s">
        <v>130</v>
      </c>
      <c r="C318" s="163"/>
      <c r="D318" s="163"/>
      <c r="E318" s="163"/>
      <c r="F318" s="217" t="s">
        <v>68</v>
      </c>
      <c r="G318" s="221">
        <v>2353.77</v>
      </c>
      <c r="H318" s="168">
        <v>0</v>
      </c>
      <c r="I318" s="168">
        <v>11945.05</v>
      </c>
      <c r="J318" s="168">
        <v>0</v>
      </c>
      <c r="K318" s="169">
        <v>0</v>
      </c>
      <c r="L318" s="92"/>
      <c r="M318" s="141"/>
      <c r="N318" s="141"/>
      <c r="O318" s="141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  <c r="AA318" s="141"/>
      <c r="AB318" s="141"/>
      <c r="AC318" s="141"/>
      <c r="AD318" s="141"/>
      <c r="AE318" s="141"/>
      <c r="AF318" s="141"/>
      <c r="AG318" s="141"/>
      <c r="AH318" s="141"/>
      <c r="AI318" s="141"/>
      <c r="AJ318" s="141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  <c r="AW318" s="141"/>
      <c r="AX318" s="141"/>
      <c r="AY318" s="141"/>
      <c r="AZ318" s="141"/>
      <c r="BA318" s="141"/>
      <c r="BB318" s="141"/>
      <c r="BC318" s="141"/>
      <c r="BD318" s="141"/>
      <c r="BE318" s="141"/>
      <c r="BF318" s="141"/>
      <c r="BG318" s="141"/>
      <c r="BH318" s="141"/>
      <c r="BI318" s="141"/>
      <c r="BJ318" s="141"/>
      <c r="BK318" s="141"/>
      <c r="BL318" s="141"/>
      <c r="BM318" s="141"/>
      <c r="BN318" s="141"/>
      <c r="BO318" s="141"/>
      <c r="BP318" s="141"/>
      <c r="BQ318" s="141"/>
      <c r="BR318" s="141"/>
      <c r="BS318" s="141"/>
      <c r="BT318" s="141"/>
      <c r="BU318" s="141"/>
      <c r="BV318" s="141"/>
      <c r="BW318" s="141"/>
      <c r="BX318" s="141"/>
      <c r="BY318" s="141"/>
      <c r="BZ318" s="141"/>
      <c r="CA318" s="141"/>
      <c r="CB318" s="141"/>
      <c r="CC318" s="141"/>
      <c r="CD318" s="141"/>
      <c r="CE318" s="141"/>
      <c r="CF318" s="141"/>
      <c r="CG318" s="141"/>
      <c r="CH318" s="141"/>
      <c r="CI318" s="141"/>
      <c r="CJ318" s="141"/>
      <c r="CK318" s="141"/>
      <c r="CL318" s="141"/>
      <c r="CM318" s="141"/>
      <c r="CN318" s="141"/>
      <c r="CO318" s="141"/>
      <c r="CP318" s="141"/>
      <c r="CQ318" s="141"/>
      <c r="CR318" s="141"/>
      <c r="CS318" s="141"/>
      <c r="CT318" s="141"/>
      <c r="CU318" s="141"/>
      <c r="CV318" s="141"/>
      <c r="CW318" s="141"/>
      <c r="CX318" s="141"/>
      <c r="CY318" s="141"/>
      <c r="CZ318" s="141"/>
      <c r="DA318" s="141"/>
      <c r="DB318" s="141"/>
      <c r="DC318" s="141"/>
      <c r="DD318" s="141"/>
      <c r="DE318" s="141"/>
      <c r="DF318" s="141"/>
      <c r="DG318" s="141"/>
      <c r="DH318" s="141"/>
      <c r="DI318" s="141"/>
      <c r="DJ318" s="141"/>
      <c r="DK318" s="141"/>
      <c r="DL318" s="141"/>
      <c r="DM318" s="141"/>
      <c r="DN318" s="141"/>
      <c r="DO318" s="141"/>
      <c r="DP318" s="141"/>
      <c r="DQ318" s="141"/>
      <c r="DR318" s="141"/>
      <c r="DS318" s="141"/>
      <c r="DT318" s="141"/>
      <c r="DU318" s="141"/>
      <c r="DV318" s="141"/>
      <c r="DW318" s="141"/>
      <c r="DX318" s="141"/>
      <c r="DY318" s="141"/>
      <c r="DZ318" s="141"/>
      <c r="EA318" s="141"/>
      <c r="EB318" s="141"/>
      <c r="EC318" s="141"/>
      <c r="ED318" s="141"/>
      <c r="EE318" s="141"/>
      <c r="EF318" s="141"/>
      <c r="EG318" s="141"/>
      <c r="EH318" s="141"/>
      <c r="EI318" s="141"/>
      <c r="EJ318" s="141"/>
      <c r="EK318" s="141"/>
      <c r="EL318" s="141"/>
      <c r="EM318" s="141"/>
      <c r="EN318" s="141"/>
      <c r="EO318" s="141"/>
      <c r="EP318" s="141"/>
      <c r="EQ318" s="141"/>
      <c r="ER318" s="141"/>
      <c r="ES318" s="141"/>
      <c r="ET318" s="141"/>
      <c r="EU318" s="141"/>
      <c r="EV318" s="141"/>
      <c r="EW318" s="141"/>
      <c r="EX318" s="141"/>
      <c r="EY318" s="141"/>
      <c r="EZ318" s="141"/>
      <c r="FA318" s="141"/>
      <c r="FB318" s="141"/>
      <c r="FC318" s="141"/>
      <c r="FD318" s="141"/>
      <c r="FE318" s="141"/>
      <c r="FF318" s="141"/>
      <c r="FG318" s="141"/>
      <c r="FH318" s="141"/>
      <c r="FI318" s="141"/>
      <c r="FJ318" s="141"/>
      <c r="FK318" s="141"/>
      <c r="FL318" s="141"/>
      <c r="FM318" s="141"/>
      <c r="FN318" s="141"/>
      <c r="FO318" s="141"/>
      <c r="FP318" s="141"/>
      <c r="FQ318" s="141"/>
      <c r="FR318" s="141"/>
      <c r="FS318" s="141"/>
      <c r="FT318" s="141"/>
      <c r="FU318" s="141"/>
      <c r="FV318" s="141"/>
      <c r="FW318" s="141"/>
    </row>
    <row r="319" spans="1:179" ht="15.75">
      <c r="A319" s="163"/>
      <c r="B319" s="163"/>
      <c r="C319" s="163"/>
      <c r="D319" s="163"/>
      <c r="E319" s="216"/>
      <c r="F319" s="220"/>
      <c r="G319" s="221"/>
      <c r="H319" s="168"/>
      <c r="I319" s="168"/>
      <c r="J319" s="168"/>
      <c r="K319" s="169"/>
      <c r="L319" s="92"/>
    </row>
    <row r="320" spans="1:179" ht="15.75">
      <c r="A320" s="274"/>
      <c r="B320" s="282"/>
      <c r="C320" s="283"/>
      <c r="D320" s="345" t="s">
        <v>281</v>
      </c>
      <c r="E320" s="558" t="s">
        <v>156</v>
      </c>
      <c r="F320" s="559"/>
      <c r="G320" s="346">
        <f>G321</f>
        <v>489.42</v>
      </c>
      <c r="H320" s="347">
        <f>H325</f>
        <v>6636.14</v>
      </c>
      <c r="I320" s="347">
        <f t="shared" ref="I320:K320" si="109">I325</f>
        <v>1327.23</v>
      </c>
      <c r="J320" s="347">
        <f t="shared" si="109"/>
        <v>1327.23</v>
      </c>
      <c r="K320" s="348">
        <f t="shared" si="109"/>
        <v>1327.23</v>
      </c>
      <c r="L320" s="92"/>
    </row>
    <row r="321" spans="1:187" ht="15.75">
      <c r="A321" s="282"/>
      <c r="B321" s="162"/>
      <c r="C321" s="163"/>
      <c r="D321" s="162"/>
      <c r="E321" s="162" t="s">
        <v>152</v>
      </c>
      <c r="F321" s="245" t="s">
        <v>153</v>
      </c>
      <c r="G321" s="246">
        <f>G324</f>
        <v>489.42</v>
      </c>
      <c r="H321" s="165">
        <f>H322+H323</f>
        <v>6636.1399999999994</v>
      </c>
      <c r="I321" s="165">
        <f>I324</f>
        <v>1327.23</v>
      </c>
      <c r="J321" s="165">
        <f t="shared" ref="J321:K321" si="110">J324</f>
        <v>1327.23</v>
      </c>
      <c r="K321" s="165">
        <f t="shared" si="110"/>
        <v>1327.23</v>
      </c>
      <c r="L321" s="92"/>
    </row>
    <row r="322" spans="1:187" s="6" customFormat="1" ht="30" customHeight="1">
      <c r="A322" s="162"/>
      <c r="B322" s="162"/>
      <c r="C322" s="163"/>
      <c r="D322" s="162"/>
      <c r="E322" s="163"/>
      <c r="F322" s="225" t="s">
        <v>157</v>
      </c>
      <c r="G322" s="226">
        <v>0</v>
      </c>
      <c r="H322" s="165">
        <v>3981.68</v>
      </c>
      <c r="I322" s="165">
        <v>0</v>
      </c>
      <c r="J322" s="165">
        <v>0</v>
      </c>
      <c r="K322" s="166">
        <v>0</v>
      </c>
      <c r="L322" s="92"/>
      <c r="FX322" s="122"/>
      <c r="FY322" s="122"/>
      <c r="FZ322" s="122"/>
      <c r="GA322" s="122"/>
      <c r="GB322" s="122"/>
      <c r="GC322" s="122"/>
      <c r="GD322" s="122"/>
      <c r="GE322" s="122"/>
    </row>
    <row r="323" spans="1:187" s="6" customFormat="1" ht="15.75">
      <c r="A323" s="162"/>
      <c r="B323" s="162"/>
      <c r="C323" s="163"/>
      <c r="D323" s="162"/>
      <c r="E323" s="163"/>
      <c r="F323" s="225" t="s">
        <v>163</v>
      </c>
      <c r="G323" s="226">
        <v>0</v>
      </c>
      <c r="H323" s="165">
        <v>2654.46</v>
      </c>
      <c r="I323" s="165">
        <v>0</v>
      </c>
      <c r="J323" s="165">
        <v>0</v>
      </c>
      <c r="K323" s="166">
        <v>0</v>
      </c>
      <c r="L323" s="92"/>
      <c r="FX323" s="122"/>
      <c r="FY323" s="122"/>
      <c r="FZ323" s="122"/>
      <c r="GA323" s="122"/>
      <c r="GB323" s="122"/>
      <c r="GC323" s="122"/>
      <c r="GD323" s="122"/>
      <c r="GE323" s="122"/>
    </row>
    <row r="324" spans="1:187" s="6" customFormat="1" ht="15.75" customHeight="1">
      <c r="A324" s="162"/>
      <c r="B324" s="162"/>
      <c r="C324" s="163"/>
      <c r="D324" s="162"/>
      <c r="E324" s="163"/>
      <c r="F324" s="105" t="s">
        <v>135</v>
      </c>
      <c r="G324" s="226">
        <f>G325</f>
        <v>489.42</v>
      </c>
      <c r="H324" s="165">
        <v>0</v>
      </c>
      <c r="I324" s="165">
        <v>1327.23</v>
      </c>
      <c r="J324" s="165">
        <v>1327.23</v>
      </c>
      <c r="K324" s="166">
        <v>1327.23</v>
      </c>
      <c r="L324" s="92"/>
      <c r="FX324" s="122"/>
      <c r="FY324" s="122"/>
      <c r="FZ324" s="122"/>
      <c r="GA324" s="122"/>
      <c r="GB324" s="122"/>
      <c r="GC324" s="122"/>
      <c r="GD324" s="122"/>
      <c r="GE324" s="122"/>
    </row>
    <row r="325" spans="1:187" s="6" customFormat="1" ht="15.75">
      <c r="A325" s="163" t="s">
        <v>158</v>
      </c>
      <c r="B325" s="163"/>
      <c r="C325" s="163"/>
      <c r="D325" s="163"/>
      <c r="E325" s="163"/>
      <c r="F325" s="217" t="s">
        <v>16</v>
      </c>
      <c r="G325" s="218">
        <f>G326</f>
        <v>489.42</v>
      </c>
      <c r="H325" s="168">
        <f>SUM(H326)</f>
        <v>6636.14</v>
      </c>
      <c r="I325" s="168">
        <f t="shared" ref="I325:K325" si="111">SUM(I326)</f>
        <v>1327.23</v>
      </c>
      <c r="J325" s="168">
        <f t="shared" si="111"/>
        <v>1327.23</v>
      </c>
      <c r="K325" s="168">
        <f t="shared" si="111"/>
        <v>1327.23</v>
      </c>
      <c r="L325" s="136"/>
      <c r="FX325" s="122"/>
      <c r="FY325" s="122"/>
      <c r="FZ325" s="122"/>
      <c r="GA325" s="122"/>
      <c r="GB325" s="122"/>
      <c r="GC325" s="122"/>
      <c r="GD325" s="122"/>
      <c r="GE325" s="122"/>
    </row>
    <row r="326" spans="1:187" s="144" customFormat="1" ht="15.75">
      <c r="A326" s="163"/>
      <c r="B326" s="163" t="s">
        <v>159</v>
      </c>
      <c r="C326" s="163"/>
      <c r="D326" s="163"/>
      <c r="E326" s="163"/>
      <c r="F326" s="217" t="s">
        <v>72</v>
      </c>
      <c r="G326" s="218">
        <v>489.42</v>
      </c>
      <c r="H326" s="168">
        <v>6636.14</v>
      </c>
      <c r="I326" s="219">
        <v>1327.23</v>
      </c>
      <c r="J326" s="219">
        <v>1327.23</v>
      </c>
      <c r="K326" s="219">
        <v>1327.23</v>
      </c>
      <c r="L326" s="143"/>
      <c r="FX326" s="145"/>
      <c r="FY326" s="145"/>
      <c r="FZ326" s="145"/>
      <c r="GA326" s="145"/>
      <c r="GB326" s="145"/>
      <c r="GC326" s="145"/>
      <c r="GD326" s="145"/>
      <c r="GE326" s="145"/>
    </row>
    <row r="327" spans="1:187" ht="15.75">
      <c r="A327" s="162"/>
      <c r="B327" s="162"/>
      <c r="C327" s="163"/>
      <c r="D327" s="162"/>
      <c r="E327" s="163"/>
      <c r="F327" s="217"/>
      <c r="G327" s="218"/>
      <c r="H327" s="168"/>
      <c r="I327" s="219"/>
      <c r="J327" s="219"/>
      <c r="K327" s="248"/>
      <c r="L327" s="137"/>
    </row>
    <row r="328" spans="1:187" ht="15.75">
      <c r="A328" s="208"/>
      <c r="B328" s="208"/>
      <c r="C328" s="209"/>
      <c r="D328" s="209"/>
      <c r="E328" s="209"/>
      <c r="F328" s="273" t="s">
        <v>282</v>
      </c>
      <c r="G328" s="289">
        <f>G330+G337+G344</f>
        <v>24153.519999999997</v>
      </c>
      <c r="H328" s="211">
        <f>H330+H337+H344</f>
        <v>26770.19</v>
      </c>
      <c r="I328" s="211">
        <v>24819.17</v>
      </c>
      <c r="J328" s="211">
        <f>J330+J337+J344</f>
        <v>21235.649999999998</v>
      </c>
      <c r="K328" s="212">
        <f>K330+K337+K344</f>
        <v>21899.26</v>
      </c>
      <c r="L328" s="86"/>
    </row>
    <row r="329" spans="1:187" s="147" customFormat="1" ht="15.75" customHeight="1">
      <c r="A329" s="97"/>
      <c r="B329" s="97"/>
      <c r="C329" s="98"/>
      <c r="D329" s="99"/>
      <c r="E329" s="104"/>
      <c r="F329" s="112"/>
      <c r="G329" s="113"/>
      <c r="H329" s="108"/>
      <c r="I329" s="108"/>
      <c r="J329" s="108"/>
      <c r="K329" s="109"/>
      <c r="L329" s="86"/>
      <c r="M329" s="146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B329" s="146"/>
      <c r="AC329" s="146"/>
      <c r="AD329" s="146"/>
      <c r="AE329" s="146"/>
      <c r="AF329" s="146"/>
      <c r="AG329" s="146"/>
      <c r="AH329" s="146"/>
      <c r="AI329" s="146"/>
      <c r="AJ329" s="146"/>
      <c r="AK329" s="146"/>
      <c r="AL329" s="146"/>
      <c r="AM329" s="146"/>
      <c r="AN329" s="146"/>
      <c r="AO329" s="146"/>
      <c r="AP329" s="146"/>
      <c r="AQ329" s="146"/>
      <c r="AR329" s="146"/>
      <c r="AS329" s="146"/>
      <c r="AT329" s="146"/>
      <c r="AU329" s="146"/>
      <c r="AV329" s="146"/>
      <c r="AW329" s="146"/>
      <c r="AX329" s="146"/>
      <c r="AY329" s="146"/>
      <c r="AZ329" s="146"/>
      <c r="BA329" s="146"/>
      <c r="BB329" s="146"/>
      <c r="BC329" s="146"/>
      <c r="BD329" s="146"/>
      <c r="BE329" s="146"/>
      <c r="BF329" s="146"/>
      <c r="BG329" s="146"/>
      <c r="BH329" s="146"/>
      <c r="BI329" s="146"/>
      <c r="BJ329" s="146"/>
      <c r="BK329" s="146"/>
      <c r="BL329" s="146"/>
      <c r="BM329" s="146"/>
      <c r="BN329" s="146"/>
      <c r="BO329" s="146"/>
      <c r="BP329" s="146"/>
      <c r="BQ329" s="146"/>
      <c r="BR329" s="146"/>
      <c r="BS329" s="146"/>
      <c r="BT329" s="146"/>
      <c r="BU329" s="146"/>
      <c r="BV329" s="146"/>
      <c r="BW329" s="146"/>
      <c r="BX329" s="146"/>
      <c r="BY329" s="146"/>
      <c r="BZ329" s="146"/>
      <c r="CA329" s="146"/>
      <c r="CB329" s="146"/>
      <c r="CC329" s="146"/>
      <c r="CD329" s="146"/>
      <c r="CE329" s="146"/>
      <c r="CF329" s="146"/>
      <c r="CG329" s="146"/>
      <c r="CH329" s="146"/>
      <c r="CI329" s="146"/>
      <c r="CJ329" s="146"/>
      <c r="CK329" s="146"/>
      <c r="CL329" s="146"/>
      <c r="CM329" s="146"/>
      <c r="CN329" s="146"/>
      <c r="CO329" s="146"/>
      <c r="CP329" s="146"/>
      <c r="CQ329" s="146"/>
      <c r="CR329" s="146"/>
      <c r="CS329" s="146"/>
      <c r="CT329" s="146"/>
      <c r="CU329" s="146"/>
      <c r="CV329" s="146"/>
      <c r="CW329" s="146"/>
      <c r="CX329" s="146"/>
      <c r="CY329" s="146"/>
      <c r="CZ329" s="146"/>
      <c r="DA329" s="146"/>
      <c r="DB329" s="146"/>
      <c r="DC329" s="146"/>
      <c r="DD329" s="146"/>
      <c r="DE329" s="146"/>
      <c r="DF329" s="146"/>
      <c r="DG329" s="146"/>
      <c r="DH329" s="146"/>
      <c r="DI329" s="146"/>
      <c r="DJ329" s="146"/>
      <c r="DK329" s="146"/>
      <c r="DL329" s="146"/>
      <c r="DM329" s="146"/>
      <c r="DN329" s="146"/>
      <c r="DO329" s="146"/>
      <c r="DP329" s="146"/>
      <c r="DQ329" s="146"/>
      <c r="DR329" s="146"/>
      <c r="DS329" s="146"/>
      <c r="DT329" s="146"/>
      <c r="DU329" s="146"/>
      <c r="DV329" s="146"/>
      <c r="DW329" s="146"/>
      <c r="DX329" s="146"/>
      <c r="DY329" s="146"/>
      <c r="DZ329" s="146"/>
      <c r="EA329" s="146"/>
      <c r="EB329" s="146"/>
      <c r="EC329" s="146"/>
      <c r="ED329" s="146"/>
      <c r="EE329" s="146"/>
      <c r="EF329" s="146"/>
      <c r="EG329" s="146"/>
      <c r="EH329" s="146"/>
      <c r="EI329" s="146"/>
      <c r="EJ329" s="146"/>
      <c r="EK329" s="146"/>
      <c r="EL329" s="146"/>
      <c r="EM329" s="146"/>
      <c r="EN329" s="146"/>
      <c r="EO329" s="146"/>
      <c r="EP329" s="146"/>
      <c r="EQ329" s="146"/>
      <c r="ER329" s="146"/>
      <c r="ES329" s="146"/>
      <c r="ET329" s="146"/>
      <c r="EU329" s="146"/>
      <c r="EV329" s="146"/>
      <c r="EW329" s="146"/>
      <c r="EX329" s="146"/>
      <c r="EY329" s="146"/>
      <c r="EZ329" s="146"/>
      <c r="FA329" s="146"/>
      <c r="FB329" s="146"/>
      <c r="FC329" s="146"/>
      <c r="FD329" s="146"/>
      <c r="FE329" s="146"/>
      <c r="FF329" s="146"/>
      <c r="FG329" s="146"/>
      <c r="FH329" s="146"/>
      <c r="FI329" s="146"/>
      <c r="FJ329" s="146"/>
      <c r="FK329" s="146"/>
      <c r="FL329" s="146"/>
      <c r="FM329" s="146"/>
      <c r="FN329" s="146"/>
      <c r="FO329" s="146"/>
      <c r="FP329" s="146"/>
      <c r="FQ329" s="146"/>
      <c r="FR329" s="146"/>
      <c r="FS329" s="146"/>
      <c r="FT329" s="146"/>
      <c r="FU329" s="146"/>
      <c r="FV329" s="146"/>
      <c r="FW329" s="146"/>
    </row>
    <row r="330" spans="1:187" s="147" customFormat="1" ht="15.75" customHeight="1">
      <c r="A330" s="274"/>
      <c r="B330" s="349"/>
      <c r="C330" s="350"/>
      <c r="D330" s="332" t="s">
        <v>283</v>
      </c>
      <c r="E330" s="560" t="s">
        <v>284</v>
      </c>
      <c r="F330" s="561"/>
      <c r="G330" s="351">
        <f>G333</f>
        <v>5400.59</v>
      </c>
      <c r="H330" s="351">
        <f>H333</f>
        <v>8321.7199999999993</v>
      </c>
      <c r="I330" s="351">
        <f t="shared" ref="I330:K330" si="112">I333</f>
        <v>4910.74</v>
      </c>
      <c r="J330" s="351">
        <f t="shared" si="112"/>
        <v>0</v>
      </c>
      <c r="K330" s="352">
        <f t="shared" si="112"/>
        <v>0</v>
      </c>
      <c r="L330" s="86"/>
      <c r="M330" s="146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6"/>
      <c r="AA330" s="146"/>
      <c r="AB330" s="146"/>
      <c r="AC330" s="146"/>
      <c r="AD330" s="146"/>
      <c r="AE330" s="146"/>
      <c r="AF330" s="146"/>
      <c r="AG330" s="146"/>
      <c r="AH330" s="146"/>
      <c r="AI330" s="146"/>
      <c r="AJ330" s="146"/>
      <c r="AK330" s="146"/>
      <c r="AL330" s="146"/>
      <c r="AM330" s="146"/>
      <c r="AN330" s="146"/>
      <c r="AO330" s="146"/>
      <c r="AP330" s="146"/>
      <c r="AQ330" s="146"/>
      <c r="AR330" s="146"/>
      <c r="AS330" s="146"/>
      <c r="AT330" s="146"/>
      <c r="AU330" s="146"/>
      <c r="AV330" s="146"/>
      <c r="AW330" s="146"/>
      <c r="AX330" s="146"/>
      <c r="AY330" s="146"/>
      <c r="AZ330" s="146"/>
      <c r="BA330" s="146"/>
      <c r="BB330" s="146"/>
      <c r="BC330" s="146"/>
      <c r="BD330" s="146"/>
      <c r="BE330" s="146"/>
      <c r="BF330" s="146"/>
      <c r="BG330" s="146"/>
      <c r="BH330" s="146"/>
      <c r="BI330" s="146"/>
      <c r="BJ330" s="146"/>
      <c r="BK330" s="146"/>
      <c r="BL330" s="146"/>
      <c r="BM330" s="146"/>
      <c r="BN330" s="146"/>
      <c r="BO330" s="146"/>
      <c r="BP330" s="146"/>
      <c r="BQ330" s="146"/>
      <c r="BR330" s="146"/>
      <c r="BS330" s="146"/>
      <c r="BT330" s="146"/>
      <c r="BU330" s="146"/>
      <c r="BV330" s="146"/>
      <c r="BW330" s="146"/>
      <c r="BX330" s="146"/>
      <c r="BY330" s="146"/>
      <c r="BZ330" s="146"/>
      <c r="CA330" s="146"/>
      <c r="CB330" s="146"/>
      <c r="CC330" s="146"/>
      <c r="CD330" s="146"/>
      <c r="CE330" s="146"/>
      <c r="CF330" s="146"/>
      <c r="CG330" s="146"/>
      <c r="CH330" s="146"/>
      <c r="CI330" s="146"/>
      <c r="CJ330" s="146"/>
      <c r="CK330" s="146"/>
      <c r="CL330" s="146"/>
      <c r="CM330" s="146"/>
      <c r="CN330" s="146"/>
      <c r="CO330" s="146"/>
      <c r="CP330" s="146"/>
      <c r="CQ330" s="146"/>
      <c r="CR330" s="146"/>
      <c r="CS330" s="146"/>
      <c r="CT330" s="146"/>
      <c r="CU330" s="146"/>
      <c r="CV330" s="146"/>
      <c r="CW330" s="146"/>
      <c r="CX330" s="146"/>
      <c r="CY330" s="146"/>
      <c r="CZ330" s="146"/>
      <c r="DA330" s="146"/>
      <c r="DB330" s="146"/>
      <c r="DC330" s="146"/>
      <c r="DD330" s="146"/>
      <c r="DE330" s="146"/>
      <c r="DF330" s="146"/>
      <c r="DG330" s="146"/>
      <c r="DH330" s="146"/>
      <c r="DI330" s="146"/>
      <c r="DJ330" s="146"/>
      <c r="DK330" s="146"/>
      <c r="DL330" s="146"/>
      <c r="DM330" s="146"/>
      <c r="DN330" s="146"/>
      <c r="DO330" s="146"/>
      <c r="DP330" s="146"/>
      <c r="DQ330" s="146"/>
      <c r="DR330" s="146"/>
      <c r="DS330" s="146"/>
      <c r="DT330" s="146"/>
      <c r="DU330" s="146"/>
      <c r="DV330" s="146"/>
      <c r="DW330" s="146"/>
      <c r="DX330" s="146"/>
      <c r="DY330" s="146"/>
      <c r="DZ330" s="146"/>
      <c r="EA330" s="146"/>
      <c r="EB330" s="146"/>
      <c r="EC330" s="146"/>
      <c r="ED330" s="146"/>
      <c r="EE330" s="146"/>
      <c r="EF330" s="146"/>
      <c r="EG330" s="146"/>
      <c r="EH330" s="146"/>
      <c r="EI330" s="146"/>
      <c r="EJ330" s="146"/>
      <c r="EK330" s="146"/>
      <c r="EL330" s="146"/>
      <c r="EM330" s="146"/>
      <c r="EN330" s="146"/>
      <c r="EO330" s="146"/>
      <c r="EP330" s="146"/>
      <c r="EQ330" s="146"/>
      <c r="ER330" s="146"/>
      <c r="ES330" s="146"/>
      <c r="ET330" s="146"/>
      <c r="EU330" s="146"/>
      <c r="EV330" s="146"/>
      <c r="EW330" s="146"/>
      <c r="EX330" s="146"/>
      <c r="EY330" s="146"/>
      <c r="EZ330" s="146"/>
      <c r="FA330" s="146"/>
      <c r="FB330" s="146"/>
      <c r="FC330" s="146"/>
      <c r="FD330" s="146"/>
      <c r="FE330" s="146"/>
      <c r="FF330" s="146"/>
      <c r="FG330" s="146"/>
      <c r="FH330" s="146"/>
      <c r="FI330" s="146"/>
      <c r="FJ330" s="146"/>
      <c r="FK330" s="146"/>
      <c r="FL330" s="146"/>
      <c r="FM330" s="146"/>
      <c r="FN330" s="146"/>
      <c r="FO330" s="146"/>
      <c r="FP330" s="146"/>
      <c r="FQ330" s="146"/>
      <c r="FR330" s="146"/>
      <c r="FS330" s="146"/>
      <c r="FT330" s="146"/>
      <c r="FU330" s="146"/>
      <c r="FV330" s="146"/>
      <c r="FW330" s="146"/>
    </row>
    <row r="331" spans="1:187" ht="36" customHeight="1">
      <c r="A331" s="99"/>
      <c r="B331" s="97"/>
      <c r="C331" s="98"/>
      <c r="D331" s="98"/>
      <c r="E331" s="97" t="s">
        <v>169</v>
      </c>
      <c r="F331" s="106" t="s">
        <v>285</v>
      </c>
      <c r="G331" s="100">
        <f>G332</f>
        <v>5400.59</v>
      </c>
      <c r="H331" s="100">
        <f>H332</f>
        <v>8321.7199999999993</v>
      </c>
      <c r="I331" s="100">
        <f t="shared" ref="I331:K332" si="113">I332</f>
        <v>4910.74</v>
      </c>
      <c r="J331" s="100">
        <f t="shared" si="113"/>
        <v>0</v>
      </c>
      <c r="K331" s="101">
        <f t="shared" si="113"/>
        <v>0</v>
      </c>
      <c r="L331" s="92"/>
    </row>
    <row r="332" spans="1:187" ht="15.75">
      <c r="A332" s="99"/>
      <c r="B332" s="97"/>
      <c r="C332" s="98"/>
      <c r="D332" s="99"/>
      <c r="E332" s="104"/>
      <c r="F332" s="105" t="s">
        <v>163</v>
      </c>
      <c r="G332" s="100">
        <f>G333</f>
        <v>5400.59</v>
      </c>
      <c r="H332" s="100">
        <f>H333</f>
        <v>8321.7199999999993</v>
      </c>
      <c r="I332" s="100">
        <f>I333</f>
        <v>4910.74</v>
      </c>
      <c r="J332" s="100">
        <f t="shared" si="113"/>
        <v>0</v>
      </c>
      <c r="K332" s="101">
        <f t="shared" si="113"/>
        <v>0</v>
      </c>
      <c r="L332" s="86"/>
    </row>
    <row r="333" spans="1:187" ht="15.75">
      <c r="A333" s="98" t="s">
        <v>128</v>
      </c>
      <c r="B333" s="98"/>
      <c r="C333" s="98"/>
      <c r="D333" s="104"/>
      <c r="E333" s="104"/>
      <c r="F333" s="118" t="s">
        <v>15</v>
      </c>
      <c r="G333" s="108">
        <f>G334+G335</f>
        <v>5400.59</v>
      </c>
      <c r="H333" s="108">
        <f>H334+H335</f>
        <v>8321.7199999999993</v>
      </c>
      <c r="I333" s="108">
        <v>4910.74</v>
      </c>
      <c r="J333" s="108">
        <f>J334+J335</f>
        <v>0</v>
      </c>
      <c r="K333" s="109">
        <f>K334+K335</f>
        <v>0</v>
      </c>
      <c r="L333" s="86"/>
    </row>
    <row r="334" spans="1:187" ht="15.75">
      <c r="A334" s="104"/>
      <c r="B334" s="98" t="s">
        <v>186</v>
      </c>
      <c r="C334" s="98"/>
      <c r="D334" s="104"/>
      <c r="E334" s="104"/>
      <c r="F334" s="118" t="s">
        <v>65</v>
      </c>
      <c r="G334" s="108">
        <v>5284.06</v>
      </c>
      <c r="H334" s="108">
        <v>8096.09</v>
      </c>
      <c r="I334" s="108">
        <v>4645.3</v>
      </c>
      <c r="J334" s="108">
        <v>0</v>
      </c>
      <c r="K334" s="109">
        <v>0</v>
      </c>
      <c r="L334" s="88"/>
    </row>
    <row r="335" spans="1:187" ht="15.75" customHeight="1">
      <c r="A335" s="163"/>
      <c r="B335" s="163" t="s">
        <v>129</v>
      </c>
      <c r="C335" s="163"/>
      <c r="D335" s="163"/>
      <c r="E335" s="163"/>
      <c r="F335" s="217" t="s">
        <v>66</v>
      </c>
      <c r="G335" s="168">
        <v>116.53</v>
      </c>
      <c r="H335" s="168">
        <v>225.63</v>
      </c>
      <c r="I335" s="168">
        <v>265.45</v>
      </c>
      <c r="J335" s="168">
        <v>0</v>
      </c>
      <c r="K335" s="168">
        <v>0</v>
      </c>
      <c r="L335" s="88"/>
    </row>
    <row r="336" spans="1:187" ht="15.75">
      <c r="A336" s="160"/>
      <c r="B336" s="162"/>
      <c r="C336" s="163"/>
      <c r="D336" s="162"/>
      <c r="E336" s="163"/>
      <c r="F336" s="217"/>
      <c r="G336" s="218"/>
      <c r="H336" s="168"/>
      <c r="I336" s="219"/>
      <c r="J336" s="219"/>
      <c r="K336" s="353"/>
      <c r="L336" s="92"/>
    </row>
    <row r="337" spans="1:12" ht="15.75">
      <c r="A337" s="97"/>
      <c r="B337" s="332"/>
      <c r="C337" s="333"/>
      <c r="D337" s="334" t="s">
        <v>286</v>
      </c>
      <c r="E337" s="552" t="s">
        <v>287</v>
      </c>
      <c r="F337" s="553"/>
      <c r="G337" s="336">
        <f>G338</f>
        <v>12199.55</v>
      </c>
      <c r="H337" s="336">
        <f>H338</f>
        <v>12475.94</v>
      </c>
      <c r="I337" s="336">
        <f t="shared" ref="I337:K337" si="114">I338</f>
        <v>13272.279999999999</v>
      </c>
      <c r="J337" s="336">
        <f t="shared" si="114"/>
        <v>13272.279999999999</v>
      </c>
      <c r="K337" s="337">
        <f t="shared" si="114"/>
        <v>13272.279999999999</v>
      </c>
      <c r="L337" s="92"/>
    </row>
    <row r="338" spans="1:12" ht="31.5" customHeight="1">
      <c r="A338" s="332"/>
      <c r="B338" s="97"/>
      <c r="C338" s="98"/>
      <c r="D338" s="98"/>
      <c r="E338" s="97" t="s">
        <v>169</v>
      </c>
      <c r="F338" s="106" t="s">
        <v>288</v>
      </c>
      <c r="G338" s="100">
        <v>12199.55</v>
      </c>
      <c r="H338" s="100">
        <v>12475.94</v>
      </c>
      <c r="I338" s="100">
        <f t="shared" ref="I338:K338" si="115">I339+I340</f>
        <v>13272.279999999999</v>
      </c>
      <c r="J338" s="100">
        <f t="shared" si="115"/>
        <v>13272.279999999999</v>
      </c>
      <c r="K338" s="101">
        <f t="shared" si="115"/>
        <v>13272.279999999999</v>
      </c>
      <c r="L338" s="92"/>
    </row>
    <row r="339" spans="1:12" ht="15.75" customHeight="1">
      <c r="A339" s="97"/>
      <c r="B339" s="97"/>
      <c r="C339" s="98"/>
      <c r="D339" s="98"/>
      <c r="E339" s="98"/>
      <c r="F339" s="105" t="s">
        <v>162</v>
      </c>
      <c r="G339" s="100">
        <v>11121.17</v>
      </c>
      <c r="H339" s="100">
        <v>11745.97</v>
      </c>
      <c r="I339" s="100">
        <v>11945.05</v>
      </c>
      <c r="J339" s="100">
        <v>11945.05</v>
      </c>
      <c r="K339" s="100">
        <v>11945.05</v>
      </c>
      <c r="L339" s="86"/>
    </row>
    <row r="340" spans="1:12" ht="15.75">
      <c r="A340" s="97"/>
      <c r="B340" s="97"/>
      <c r="C340" s="98"/>
      <c r="D340" s="98"/>
      <c r="E340" s="98"/>
      <c r="F340" s="105" t="s">
        <v>163</v>
      </c>
      <c r="G340" s="100">
        <v>1078.3699999999999</v>
      </c>
      <c r="H340" s="100">
        <v>729.98</v>
      </c>
      <c r="I340" s="100">
        <v>1327.23</v>
      </c>
      <c r="J340" s="100">
        <v>1327.23</v>
      </c>
      <c r="K340" s="101">
        <v>1327.23</v>
      </c>
      <c r="L340" s="85"/>
    </row>
    <row r="341" spans="1:12" ht="30" customHeight="1">
      <c r="A341" s="98" t="s">
        <v>128</v>
      </c>
      <c r="B341" s="98"/>
      <c r="C341" s="98"/>
      <c r="D341" s="104"/>
      <c r="E341" s="104"/>
      <c r="F341" s="118" t="s">
        <v>15</v>
      </c>
      <c r="G341" s="108">
        <f>G342</f>
        <v>12199.55</v>
      </c>
      <c r="H341" s="108">
        <f>H342</f>
        <v>12475.94</v>
      </c>
      <c r="I341" s="108">
        <f t="shared" ref="I341:K341" si="116">I342</f>
        <v>13272.28</v>
      </c>
      <c r="J341" s="108">
        <f t="shared" si="116"/>
        <v>13272.28</v>
      </c>
      <c r="K341" s="109">
        <f t="shared" si="116"/>
        <v>13272.28</v>
      </c>
      <c r="L341" s="94"/>
    </row>
    <row r="342" spans="1:12" ht="15.75">
      <c r="A342" s="98"/>
      <c r="B342" s="98" t="s">
        <v>129</v>
      </c>
      <c r="C342" s="98"/>
      <c r="D342" s="104"/>
      <c r="E342" s="104"/>
      <c r="F342" s="118" t="s">
        <v>66</v>
      </c>
      <c r="G342" s="108">
        <v>12199.55</v>
      </c>
      <c r="H342" s="108">
        <v>12475.94</v>
      </c>
      <c r="I342" s="108">
        <v>13272.28</v>
      </c>
      <c r="J342" s="108">
        <v>13272.28</v>
      </c>
      <c r="K342" s="108">
        <v>13272.28</v>
      </c>
      <c r="L342" s="148"/>
    </row>
    <row r="343" spans="1:12" ht="15.75" customHeight="1">
      <c r="A343" s="97"/>
      <c r="B343" s="97"/>
      <c r="C343" s="98"/>
      <c r="D343" s="104"/>
      <c r="E343" s="104"/>
      <c r="F343" s="112"/>
      <c r="G343" s="113"/>
      <c r="H343" s="108"/>
      <c r="I343" s="119"/>
      <c r="J343" s="119"/>
      <c r="K343" s="354"/>
      <c r="L343" s="149"/>
    </row>
    <row r="344" spans="1:12" ht="15.75">
      <c r="A344" s="97"/>
      <c r="B344" s="332"/>
      <c r="C344" s="333"/>
      <c r="D344" s="334" t="s">
        <v>289</v>
      </c>
      <c r="E344" s="552" t="s">
        <v>290</v>
      </c>
      <c r="F344" s="553"/>
      <c r="G344" s="336">
        <f t="shared" ref="G344:K346" si="117">G345</f>
        <v>6553.3799999999992</v>
      </c>
      <c r="H344" s="336">
        <f t="shared" si="117"/>
        <v>5972.53</v>
      </c>
      <c r="I344" s="336">
        <f t="shared" si="117"/>
        <v>6636.1399999999994</v>
      </c>
      <c r="J344" s="336">
        <f t="shared" si="117"/>
        <v>7963.37</v>
      </c>
      <c r="K344" s="337">
        <f t="shared" si="117"/>
        <v>8626.98</v>
      </c>
      <c r="L344" s="149"/>
    </row>
    <row r="345" spans="1:12" ht="31.5">
      <c r="A345" s="97"/>
      <c r="B345" s="97"/>
      <c r="C345" s="98"/>
      <c r="D345" s="98"/>
      <c r="E345" s="97" t="s">
        <v>169</v>
      </c>
      <c r="F345" s="106" t="s">
        <v>288</v>
      </c>
      <c r="G345" s="100">
        <f t="shared" si="117"/>
        <v>6553.3799999999992</v>
      </c>
      <c r="H345" s="100">
        <f t="shared" si="117"/>
        <v>5972.53</v>
      </c>
      <c r="I345" s="100">
        <f t="shared" si="117"/>
        <v>6636.1399999999994</v>
      </c>
      <c r="J345" s="100">
        <f t="shared" si="117"/>
        <v>7963.37</v>
      </c>
      <c r="K345" s="101">
        <f t="shared" si="117"/>
        <v>8626.98</v>
      </c>
      <c r="L345" s="150"/>
    </row>
    <row r="346" spans="1:12" ht="15.75">
      <c r="A346" s="97"/>
      <c r="B346" s="97"/>
      <c r="C346" s="98"/>
      <c r="D346" s="98"/>
      <c r="E346" s="98"/>
      <c r="F346" s="105" t="s">
        <v>162</v>
      </c>
      <c r="G346" s="100">
        <f t="shared" si="117"/>
        <v>6553.3799999999992</v>
      </c>
      <c r="H346" s="100">
        <f t="shared" si="117"/>
        <v>5972.53</v>
      </c>
      <c r="I346" s="100">
        <f t="shared" si="117"/>
        <v>6636.1399999999994</v>
      </c>
      <c r="J346" s="100">
        <v>7963.37</v>
      </c>
      <c r="K346" s="101">
        <f t="shared" si="117"/>
        <v>8626.98</v>
      </c>
      <c r="L346" s="151"/>
    </row>
    <row r="347" spans="1:12" ht="15.75">
      <c r="A347" s="98" t="s">
        <v>128</v>
      </c>
      <c r="B347" s="98"/>
      <c r="C347" s="98"/>
      <c r="D347" s="104"/>
      <c r="E347" s="104"/>
      <c r="F347" s="118" t="s">
        <v>15</v>
      </c>
      <c r="G347" s="108">
        <f>SUM(G348)+G349</f>
        <v>6553.3799999999992</v>
      </c>
      <c r="H347" s="108">
        <v>5972.53</v>
      </c>
      <c r="I347" s="108">
        <f>SUM(I348)+I349</f>
        <v>6636.1399999999994</v>
      </c>
      <c r="J347" s="108">
        <v>7963.37</v>
      </c>
      <c r="K347" s="109">
        <f>SUM(K348)+K349</f>
        <v>8626.98</v>
      </c>
      <c r="L347" s="86"/>
    </row>
    <row r="348" spans="1:12" ht="15.75">
      <c r="A348" s="98"/>
      <c r="B348" s="98" t="s">
        <v>129</v>
      </c>
      <c r="C348" s="98"/>
      <c r="D348" s="104"/>
      <c r="E348" s="104"/>
      <c r="F348" s="118" t="s">
        <v>66</v>
      </c>
      <c r="G348" s="108">
        <v>2837.72</v>
      </c>
      <c r="H348" s="108">
        <v>3981.68</v>
      </c>
      <c r="I348" s="108">
        <v>3981.68</v>
      </c>
      <c r="J348" s="108">
        <v>3981.68</v>
      </c>
      <c r="K348" s="109">
        <v>3981.68</v>
      </c>
      <c r="L348" s="86"/>
    </row>
    <row r="349" spans="1:12" ht="15.75">
      <c r="A349" s="104"/>
      <c r="B349" s="104" t="s">
        <v>130</v>
      </c>
      <c r="C349" s="104"/>
      <c r="D349" s="98"/>
      <c r="E349" s="104"/>
      <c r="F349" s="112" t="s">
        <v>68</v>
      </c>
      <c r="G349" s="108">
        <v>3715.66</v>
      </c>
      <c r="H349" s="108">
        <v>1990.84</v>
      </c>
      <c r="I349" s="108">
        <v>2654.46</v>
      </c>
      <c r="J349" s="108">
        <v>3981.68</v>
      </c>
      <c r="K349" s="109">
        <v>4645.3</v>
      </c>
      <c r="L349" s="86"/>
    </row>
    <row r="350" spans="1:12" ht="15.75">
      <c r="A350" s="162"/>
      <c r="B350" s="97"/>
      <c r="C350" s="98"/>
      <c r="D350" s="99"/>
      <c r="E350" s="111"/>
      <c r="F350" s="112"/>
      <c r="G350" s="113"/>
      <c r="H350" s="108"/>
      <c r="I350" s="355"/>
      <c r="J350" s="355"/>
      <c r="K350" s="101"/>
      <c r="L350" s="86"/>
    </row>
    <row r="351" spans="1:12" ht="15.75">
      <c r="A351" s="356"/>
      <c r="B351" s="208"/>
      <c r="C351" s="209"/>
      <c r="D351" s="209"/>
      <c r="E351" s="209"/>
      <c r="F351" s="273" t="s">
        <v>291</v>
      </c>
      <c r="G351" s="289">
        <f>G353+G361+G377+G383</f>
        <v>37267.229999999996</v>
      </c>
      <c r="H351" s="211">
        <v>113345.28</v>
      </c>
      <c r="I351" s="211">
        <f>I353+I361+I377+I383+I369</f>
        <v>374809.20999999996</v>
      </c>
      <c r="J351" s="211">
        <f>J353+J361+J377+J383</f>
        <v>291990.18</v>
      </c>
      <c r="K351" s="212">
        <f>K353+K361+K377+K383</f>
        <v>0</v>
      </c>
      <c r="L351" s="88"/>
    </row>
    <row r="352" spans="1:12" ht="15.75">
      <c r="A352" s="357"/>
      <c r="B352" s="160"/>
      <c r="C352" s="161"/>
      <c r="D352" s="162"/>
      <c r="E352" s="216"/>
      <c r="F352" s="228"/>
      <c r="G352" s="229"/>
      <c r="H352" s="168"/>
      <c r="I352" s="168"/>
      <c r="J352" s="168"/>
      <c r="K352" s="169"/>
      <c r="L352" s="88"/>
    </row>
    <row r="353" spans="1:179" s="142" customFormat="1" ht="15.75" customHeight="1">
      <c r="A353" s="115"/>
      <c r="B353" s="358"/>
      <c r="C353" s="359"/>
      <c r="D353" s="360" t="s">
        <v>292</v>
      </c>
      <c r="E353" s="569" t="s">
        <v>293</v>
      </c>
      <c r="F353" s="570"/>
      <c r="G353" s="361">
        <f>G354</f>
        <v>37267.229999999996</v>
      </c>
      <c r="H353" s="361">
        <f>H354</f>
        <v>59725.259999999995</v>
      </c>
      <c r="I353" s="361">
        <f t="shared" ref="I353:K353" si="118">I354</f>
        <v>0</v>
      </c>
      <c r="J353" s="361">
        <f t="shared" si="118"/>
        <v>26544.560000000001</v>
      </c>
      <c r="K353" s="362">
        <f t="shared" si="118"/>
        <v>0</v>
      </c>
      <c r="L353" s="92"/>
      <c r="M353" s="141"/>
      <c r="N353" s="141"/>
      <c r="O353" s="141"/>
      <c r="P353" s="141"/>
      <c r="Q353" s="141"/>
      <c r="R353" s="141"/>
      <c r="S353" s="141"/>
      <c r="T353" s="141"/>
      <c r="U353" s="141"/>
      <c r="V353" s="141"/>
      <c r="W353" s="141"/>
      <c r="X353" s="141"/>
      <c r="Y353" s="141"/>
      <c r="Z353" s="141"/>
      <c r="AA353" s="141"/>
      <c r="AB353" s="141"/>
      <c r="AC353" s="141"/>
      <c r="AD353" s="141"/>
      <c r="AE353" s="141"/>
      <c r="AF353" s="141"/>
      <c r="AG353" s="141"/>
      <c r="AH353" s="141"/>
      <c r="AI353" s="141"/>
      <c r="AJ353" s="141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  <c r="AW353" s="141"/>
      <c r="AX353" s="141"/>
      <c r="AY353" s="141"/>
      <c r="AZ353" s="141"/>
      <c r="BA353" s="141"/>
      <c r="BB353" s="141"/>
      <c r="BC353" s="141"/>
      <c r="BD353" s="141"/>
      <c r="BE353" s="141"/>
      <c r="BF353" s="141"/>
      <c r="BG353" s="141"/>
      <c r="BH353" s="141"/>
      <c r="BI353" s="141"/>
      <c r="BJ353" s="141"/>
      <c r="BK353" s="141"/>
      <c r="BL353" s="141"/>
      <c r="BM353" s="141"/>
      <c r="BN353" s="141"/>
      <c r="BO353" s="141"/>
      <c r="BP353" s="141"/>
      <c r="BQ353" s="141"/>
      <c r="BR353" s="141"/>
      <c r="BS353" s="141"/>
      <c r="BT353" s="141"/>
      <c r="BU353" s="141"/>
      <c r="BV353" s="141"/>
      <c r="BW353" s="141"/>
      <c r="BX353" s="141"/>
      <c r="BY353" s="141"/>
      <c r="BZ353" s="141"/>
      <c r="CA353" s="141"/>
      <c r="CB353" s="141"/>
      <c r="CC353" s="141"/>
      <c r="CD353" s="141"/>
      <c r="CE353" s="141"/>
      <c r="CF353" s="141"/>
      <c r="CG353" s="141"/>
      <c r="CH353" s="141"/>
      <c r="CI353" s="141"/>
      <c r="CJ353" s="141"/>
      <c r="CK353" s="141"/>
      <c r="CL353" s="141"/>
      <c r="CM353" s="141"/>
      <c r="CN353" s="141"/>
      <c r="CO353" s="141"/>
      <c r="CP353" s="141"/>
      <c r="CQ353" s="141"/>
      <c r="CR353" s="141"/>
      <c r="CS353" s="141"/>
      <c r="CT353" s="141"/>
      <c r="CU353" s="141"/>
      <c r="CV353" s="141"/>
      <c r="CW353" s="141"/>
      <c r="CX353" s="141"/>
      <c r="CY353" s="141"/>
      <c r="CZ353" s="141"/>
      <c r="DA353" s="141"/>
      <c r="DB353" s="141"/>
      <c r="DC353" s="141"/>
      <c r="DD353" s="141"/>
      <c r="DE353" s="141"/>
      <c r="DF353" s="141"/>
      <c r="DG353" s="141"/>
      <c r="DH353" s="141"/>
      <c r="DI353" s="141"/>
      <c r="DJ353" s="141"/>
      <c r="DK353" s="141"/>
      <c r="DL353" s="141"/>
      <c r="DM353" s="141"/>
      <c r="DN353" s="141"/>
      <c r="DO353" s="141"/>
      <c r="DP353" s="141"/>
      <c r="DQ353" s="141"/>
      <c r="DR353" s="141"/>
      <c r="DS353" s="141"/>
      <c r="DT353" s="141"/>
      <c r="DU353" s="141"/>
      <c r="DV353" s="141"/>
      <c r="DW353" s="141"/>
      <c r="DX353" s="141"/>
      <c r="DY353" s="141"/>
      <c r="DZ353" s="141"/>
      <c r="EA353" s="141"/>
      <c r="EB353" s="141"/>
      <c r="EC353" s="141"/>
      <c r="ED353" s="141"/>
      <c r="EE353" s="141"/>
      <c r="EF353" s="141"/>
      <c r="EG353" s="141"/>
      <c r="EH353" s="141"/>
      <c r="EI353" s="141"/>
      <c r="EJ353" s="141"/>
      <c r="EK353" s="141"/>
      <c r="EL353" s="141"/>
      <c r="EM353" s="141"/>
      <c r="EN353" s="141"/>
      <c r="EO353" s="141"/>
      <c r="EP353" s="141"/>
      <c r="EQ353" s="141"/>
      <c r="ER353" s="141"/>
      <c r="ES353" s="141"/>
      <c r="ET353" s="141"/>
      <c r="EU353" s="141"/>
      <c r="EV353" s="141"/>
      <c r="EW353" s="141"/>
      <c r="EX353" s="141"/>
      <c r="EY353" s="141"/>
      <c r="EZ353" s="141"/>
      <c r="FA353" s="141"/>
      <c r="FB353" s="141"/>
      <c r="FC353" s="141"/>
      <c r="FD353" s="141"/>
      <c r="FE353" s="141"/>
      <c r="FF353" s="141"/>
      <c r="FG353" s="141"/>
      <c r="FH353" s="141"/>
      <c r="FI353" s="141"/>
      <c r="FJ353" s="141"/>
      <c r="FK353" s="141"/>
      <c r="FL353" s="141"/>
      <c r="FM353" s="141"/>
      <c r="FN353" s="141"/>
      <c r="FO353" s="141"/>
      <c r="FP353" s="141"/>
      <c r="FQ353" s="141"/>
      <c r="FR353" s="141"/>
      <c r="FS353" s="141"/>
      <c r="FT353" s="141"/>
      <c r="FU353" s="141"/>
      <c r="FV353" s="141"/>
      <c r="FW353" s="141"/>
    </row>
    <row r="354" spans="1:179" ht="15.75">
      <c r="A354" s="363"/>
      <c r="B354" s="364"/>
      <c r="C354" s="365"/>
      <c r="D354" s="366"/>
      <c r="E354" s="367" t="s">
        <v>268</v>
      </c>
      <c r="F354" s="368" t="s">
        <v>269</v>
      </c>
      <c r="G354" s="369">
        <f>G355+G356</f>
        <v>37267.229999999996</v>
      </c>
      <c r="H354" s="369">
        <f>H355+H356</f>
        <v>59725.259999999995</v>
      </c>
      <c r="I354" s="369">
        <f t="shared" ref="I354:K354" si="119">I355+I356</f>
        <v>0</v>
      </c>
      <c r="J354" s="369">
        <f t="shared" si="119"/>
        <v>26544.560000000001</v>
      </c>
      <c r="K354" s="370">
        <f t="shared" si="119"/>
        <v>0</v>
      </c>
      <c r="L354" s="92"/>
    </row>
    <row r="355" spans="1:179" ht="15.75">
      <c r="A355" s="367"/>
      <c r="B355" s="367"/>
      <c r="C355" s="366"/>
      <c r="D355" s="364"/>
      <c r="E355" s="365"/>
      <c r="F355" s="371" t="s">
        <v>162</v>
      </c>
      <c r="G355" s="369">
        <v>28403.52</v>
      </c>
      <c r="H355" s="369">
        <v>33180.699999999997</v>
      </c>
      <c r="I355" s="369">
        <f t="shared" ref="I355:K355" si="120">I357</f>
        <v>0</v>
      </c>
      <c r="J355" s="369">
        <f t="shared" si="120"/>
        <v>26544.560000000001</v>
      </c>
      <c r="K355" s="370">
        <f t="shared" si="120"/>
        <v>0</v>
      </c>
      <c r="L355" s="96"/>
    </row>
    <row r="356" spans="1:179" ht="15.75">
      <c r="A356" s="367"/>
      <c r="B356" s="367"/>
      <c r="C356" s="366"/>
      <c r="D356" s="364"/>
      <c r="E356" s="365"/>
      <c r="F356" s="371" t="s">
        <v>163</v>
      </c>
      <c r="G356" s="369">
        <v>8863.7099999999991</v>
      </c>
      <c r="H356" s="369">
        <v>26544.560000000001</v>
      </c>
      <c r="I356" s="369">
        <v>0</v>
      </c>
      <c r="J356" s="369">
        <v>0</v>
      </c>
      <c r="K356" s="370">
        <v>0</v>
      </c>
      <c r="L356" s="88"/>
    </row>
    <row r="357" spans="1:179" ht="15.75">
      <c r="A357" s="366" t="s">
        <v>158</v>
      </c>
      <c r="B357" s="366"/>
      <c r="C357" s="366"/>
      <c r="D357" s="365"/>
      <c r="E357" s="365"/>
      <c r="F357" s="372" t="s">
        <v>16</v>
      </c>
      <c r="G357" s="373">
        <f>SUM(G359)+G358</f>
        <v>37267.230000000003</v>
      </c>
      <c r="H357" s="373">
        <v>59725.26</v>
      </c>
      <c r="I357" s="373">
        <f>SUM(I359)+I358</f>
        <v>0</v>
      </c>
      <c r="J357" s="373">
        <f>SUM(J359)+J358</f>
        <v>26544.560000000001</v>
      </c>
      <c r="K357" s="374">
        <f>SUM(K359)+K358</f>
        <v>0</v>
      </c>
      <c r="L357" s="88"/>
    </row>
    <row r="358" spans="1:179" ht="15.75" customHeight="1">
      <c r="A358" s="366"/>
      <c r="B358" s="366" t="s">
        <v>171</v>
      </c>
      <c r="C358" s="366"/>
      <c r="D358" s="365"/>
      <c r="E358" s="365"/>
      <c r="F358" s="372" t="s">
        <v>71</v>
      </c>
      <c r="G358" s="373">
        <v>2641.18</v>
      </c>
      <c r="H358" s="373">
        <v>2654.46</v>
      </c>
      <c r="I358" s="373">
        <v>0</v>
      </c>
      <c r="J358" s="373">
        <v>0</v>
      </c>
      <c r="K358" s="374">
        <v>0</v>
      </c>
      <c r="L358" s="92"/>
    </row>
    <row r="359" spans="1:179" ht="15.75" customHeight="1">
      <c r="A359" s="366"/>
      <c r="B359" s="366" t="s">
        <v>159</v>
      </c>
      <c r="C359" s="366"/>
      <c r="D359" s="365"/>
      <c r="E359" s="365"/>
      <c r="F359" s="372" t="s">
        <v>72</v>
      </c>
      <c r="G359" s="373">
        <v>34626.050000000003</v>
      </c>
      <c r="H359" s="373">
        <v>57070.81</v>
      </c>
      <c r="I359" s="373">
        <v>0</v>
      </c>
      <c r="J359" s="373">
        <v>26544.560000000001</v>
      </c>
      <c r="K359" s="374">
        <v>0</v>
      </c>
      <c r="L359" s="92"/>
    </row>
    <row r="360" spans="1:179" ht="35.25" customHeight="1">
      <c r="A360" s="97"/>
      <c r="B360" s="375"/>
      <c r="C360" s="376"/>
      <c r="D360" s="155"/>
      <c r="E360" s="156"/>
      <c r="F360" s="377"/>
      <c r="G360" s="378"/>
      <c r="H360" s="379"/>
      <c r="I360" s="379"/>
      <c r="J360" s="379"/>
      <c r="K360" s="248"/>
      <c r="L360" s="92"/>
    </row>
    <row r="361" spans="1:179" ht="15.75" customHeight="1">
      <c r="A361" s="375"/>
      <c r="B361" s="155"/>
      <c r="C361" s="156"/>
      <c r="D361" s="380" t="s">
        <v>294</v>
      </c>
      <c r="E361" s="571" t="s">
        <v>295</v>
      </c>
      <c r="F361" s="572"/>
      <c r="G361" s="157">
        <f t="shared" ref="G361:K361" si="121">G362</f>
        <v>0</v>
      </c>
      <c r="H361" s="157">
        <f t="shared" si="121"/>
        <v>53620.009999999995</v>
      </c>
      <c r="I361" s="157">
        <f t="shared" si="121"/>
        <v>53620.01</v>
      </c>
      <c r="J361" s="157">
        <f t="shared" si="121"/>
        <v>0</v>
      </c>
      <c r="K361" s="158">
        <f t="shared" si="121"/>
        <v>0</v>
      </c>
      <c r="L361" s="96"/>
    </row>
    <row r="362" spans="1:179" ht="15.75" customHeight="1">
      <c r="A362" s="375"/>
      <c r="B362" s="99"/>
      <c r="C362" s="104"/>
      <c r="D362" s="98"/>
      <c r="E362" s="97" t="s">
        <v>169</v>
      </c>
      <c r="F362" s="106" t="s">
        <v>170</v>
      </c>
      <c r="G362" s="100">
        <f>G363+G364+G365</f>
        <v>0</v>
      </c>
      <c r="H362" s="100">
        <f>H363+H364+H365</f>
        <v>53620.009999999995</v>
      </c>
      <c r="I362" s="100">
        <f>I364+I365</f>
        <v>53620.01</v>
      </c>
      <c r="J362" s="100">
        <f t="shared" ref="J362:K362" si="122">J363+J364+J365</f>
        <v>0</v>
      </c>
      <c r="K362" s="101">
        <f t="shared" si="122"/>
        <v>0</v>
      </c>
      <c r="L362" s="152"/>
    </row>
    <row r="363" spans="1:179" ht="15.75">
      <c r="A363" s="332"/>
      <c r="B363" s="97"/>
      <c r="C363" s="98"/>
      <c r="D363" s="99"/>
      <c r="E363" s="104"/>
      <c r="F363" s="106" t="s">
        <v>296</v>
      </c>
      <c r="G363" s="100">
        <v>0</v>
      </c>
      <c r="H363" s="100">
        <v>17187.599999999999</v>
      </c>
      <c r="I363" s="100">
        <v>0</v>
      </c>
      <c r="J363" s="100">
        <f>J366</f>
        <v>0</v>
      </c>
      <c r="K363" s="101">
        <f>K366</f>
        <v>0</v>
      </c>
      <c r="L363" s="102"/>
    </row>
    <row r="364" spans="1:179" ht="15.75">
      <c r="A364" s="332"/>
      <c r="B364" s="97"/>
      <c r="C364" s="98"/>
      <c r="D364" s="99"/>
      <c r="E364" s="104"/>
      <c r="F364" s="106" t="s">
        <v>297</v>
      </c>
      <c r="G364" s="100">
        <v>0</v>
      </c>
      <c r="H364" s="100">
        <v>9887.85</v>
      </c>
      <c r="I364" s="100">
        <v>27075.45</v>
      </c>
      <c r="J364" s="100">
        <v>0</v>
      </c>
      <c r="K364" s="101">
        <v>0</v>
      </c>
      <c r="L364" s="110"/>
    </row>
    <row r="365" spans="1:179" ht="15.75" customHeight="1">
      <c r="A365" s="332"/>
      <c r="B365" s="97"/>
      <c r="C365" s="98"/>
      <c r="D365" s="99"/>
      <c r="E365" s="104"/>
      <c r="F365" s="106" t="s">
        <v>163</v>
      </c>
      <c r="G365" s="100">
        <v>0</v>
      </c>
      <c r="H365" s="100">
        <v>26544.560000000001</v>
      </c>
      <c r="I365" s="100">
        <v>26544.560000000001</v>
      </c>
      <c r="J365" s="100">
        <v>0</v>
      </c>
      <c r="K365" s="101">
        <v>0</v>
      </c>
      <c r="L365" s="153"/>
    </row>
    <row r="366" spans="1:179" ht="15.75" customHeight="1">
      <c r="A366" s="98" t="s">
        <v>158</v>
      </c>
      <c r="B366" s="98"/>
      <c r="C366" s="98"/>
      <c r="D366" s="104"/>
      <c r="E366" s="104"/>
      <c r="F366" s="118" t="s">
        <v>16</v>
      </c>
      <c r="G366" s="108">
        <f>SUM(G367)</f>
        <v>0</v>
      </c>
      <c r="H366" s="108">
        <f>SUM(H367)</f>
        <v>53620.01</v>
      </c>
      <c r="I366" s="108">
        <f t="shared" ref="I366:K366" si="123">SUM(I367)</f>
        <v>53620.01</v>
      </c>
      <c r="J366" s="108">
        <f t="shared" si="123"/>
        <v>0</v>
      </c>
      <c r="K366" s="109">
        <f t="shared" si="123"/>
        <v>0</v>
      </c>
      <c r="L366" s="86"/>
    </row>
    <row r="367" spans="1:179" ht="15.75">
      <c r="A367" s="104"/>
      <c r="B367" s="98" t="s">
        <v>159</v>
      </c>
      <c r="C367" s="98"/>
      <c r="D367" s="104"/>
      <c r="E367" s="104"/>
      <c r="F367" s="118" t="s">
        <v>72</v>
      </c>
      <c r="G367" s="108">
        <v>0</v>
      </c>
      <c r="H367" s="108">
        <v>53620.01</v>
      </c>
      <c r="I367" s="108">
        <v>53620.01</v>
      </c>
      <c r="J367" s="108">
        <v>0</v>
      </c>
      <c r="K367" s="109">
        <v>0</v>
      </c>
      <c r="L367" s="85"/>
    </row>
    <row r="368" spans="1:179" ht="15.75">
      <c r="A368" s="104"/>
      <c r="B368" s="98"/>
      <c r="C368" s="98"/>
      <c r="D368" s="104"/>
      <c r="E368" s="111"/>
      <c r="F368" s="120"/>
      <c r="G368" s="108"/>
      <c r="H368" s="108"/>
      <c r="I368" s="108"/>
      <c r="J368" s="108"/>
      <c r="K368" s="109"/>
      <c r="L368" s="85"/>
    </row>
    <row r="369" spans="1:12" ht="15.75">
      <c r="A369" s="375"/>
      <c r="B369" s="155"/>
      <c r="C369" s="156"/>
      <c r="D369" s="380" t="s">
        <v>299</v>
      </c>
      <c r="E369" s="571" t="s">
        <v>298</v>
      </c>
      <c r="F369" s="572"/>
      <c r="G369" s="157">
        <f t="shared" ref="G369:K369" si="124">G370</f>
        <v>0</v>
      </c>
      <c r="H369" s="157">
        <f t="shared" si="124"/>
        <v>0</v>
      </c>
      <c r="I369" s="157">
        <f t="shared" si="124"/>
        <v>17253.97</v>
      </c>
      <c r="J369" s="157">
        <f t="shared" si="124"/>
        <v>0</v>
      </c>
      <c r="K369" s="158">
        <f t="shared" si="124"/>
        <v>0</v>
      </c>
      <c r="L369" s="86"/>
    </row>
    <row r="370" spans="1:12" ht="15.75" customHeight="1">
      <c r="A370" s="375"/>
      <c r="B370" s="99"/>
      <c r="C370" s="104"/>
      <c r="D370" s="98"/>
      <c r="E370" s="97" t="s">
        <v>169</v>
      </c>
      <c r="F370" s="106" t="s">
        <v>170</v>
      </c>
      <c r="G370" s="100">
        <f>G371+G372+G373</f>
        <v>0</v>
      </c>
      <c r="H370" s="100">
        <f>H371+H372+H373</f>
        <v>0</v>
      </c>
      <c r="I370" s="100">
        <v>17253.97</v>
      </c>
      <c r="J370" s="100">
        <f t="shared" ref="J370:K370" si="125">J371+J372+J373</f>
        <v>0</v>
      </c>
      <c r="K370" s="101">
        <f t="shared" si="125"/>
        <v>0</v>
      </c>
      <c r="L370" s="154"/>
    </row>
    <row r="371" spans="1:12" ht="15.75">
      <c r="A371" s="332"/>
      <c r="B371" s="97"/>
      <c r="C371" s="98"/>
      <c r="D371" s="99"/>
      <c r="E371" s="104"/>
      <c r="F371" s="106" t="s">
        <v>296</v>
      </c>
      <c r="G371" s="100">
        <v>0</v>
      </c>
      <c r="H371" s="100">
        <v>0</v>
      </c>
      <c r="I371" s="100">
        <v>0</v>
      </c>
      <c r="J371" s="100">
        <f>J374</f>
        <v>0</v>
      </c>
      <c r="K371" s="101">
        <f>K374</f>
        <v>0</v>
      </c>
      <c r="L371" s="86"/>
    </row>
    <row r="372" spans="1:12" ht="15.75">
      <c r="A372" s="332"/>
      <c r="B372" s="97"/>
      <c r="C372" s="98"/>
      <c r="D372" s="99"/>
      <c r="E372" s="104"/>
      <c r="F372" s="106" t="s">
        <v>297</v>
      </c>
      <c r="G372" s="100">
        <v>0</v>
      </c>
      <c r="H372" s="100">
        <v>0</v>
      </c>
      <c r="I372" s="100">
        <v>3981.68</v>
      </c>
      <c r="J372" s="100">
        <v>0</v>
      </c>
      <c r="K372" s="101">
        <v>0</v>
      </c>
      <c r="L372" s="88"/>
    </row>
    <row r="373" spans="1:12" ht="15.75">
      <c r="A373" s="332"/>
      <c r="B373" s="97"/>
      <c r="C373" s="98"/>
      <c r="D373" s="99"/>
      <c r="E373" s="104"/>
      <c r="F373" s="106" t="s">
        <v>163</v>
      </c>
      <c r="G373" s="100">
        <v>0</v>
      </c>
      <c r="H373" s="100">
        <v>0</v>
      </c>
      <c r="I373" s="100">
        <v>13272.28</v>
      </c>
      <c r="J373" s="100">
        <v>0</v>
      </c>
      <c r="K373" s="101">
        <v>0</v>
      </c>
      <c r="L373" s="88"/>
    </row>
    <row r="374" spans="1:12" ht="15.75">
      <c r="A374" s="98" t="s">
        <v>158</v>
      </c>
      <c r="B374" s="98"/>
      <c r="C374" s="98"/>
      <c r="D374" s="104"/>
      <c r="E374" s="104"/>
      <c r="F374" s="118" t="s">
        <v>16</v>
      </c>
      <c r="G374" s="108">
        <f>SUM(G375)</f>
        <v>0</v>
      </c>
      <c r="H374" s="108">
        <f>SUM(H375)</f>
        <v>0</v>
      </c>
      <c r="I374" s="108">
        <f t="shared" ref="I374:K374" si="126">SUM(I375)</f>
        <v>17253.97</v>
      </c>
      <c r="J374" s="108">
        <f t="shared" si="126"/>
        <v>0</v>
      </c>
      <c r="K374" s="109">
        <f t="shared" si="126"/>
        <v>0</v>
      </c>
      <c r="L374" s="136"/>
    </row>
    <row r="375" spans="1:12" ht="15.75">
      <c r="A375" s="104"/>
      <c r="B375" s="98" t="s">
        <v>159</v>
      </c>
      <c r="C375" s="98"/>
      <c r="D375" s="104"/>
      <c r="E375" s="104"/>
      <c r="F375" s="118" t="s">
        <v>72</v>
      </c>
      <c r="G375" s="108">
        <v>0</v>
      </c>
      <c r="H375" s="108">
        <v>0</v>
      </c>
      <c r="I375" s="108">
        <v>17253.97</v>
      </c>
      <c r="J375" s="108">
        <v>0</v>
      </c>
      <c r="K375" s="109">
        <v>0</v>
      </c>
      <c r="L375" s="92"/>
    </row>
    <row r="376" spans="1:12" ht="15.75">
      <c r="A376" s="97"/>
      <c r="B376" s="97"/>
      <c r="C376" s="98"/>
      <c r="D376" s="99"/>
      <c r="E376" s="111"/>
      <c r="F376" s="112"/>
      <c r="G376" s="113"/>
      <c r="H376" s="108"/>
      <c r="I376" s="119"/>
      <c r="J376" s="119"/>
      <c r="K376" s="248"/>
      <c r="L376" s="92"/>
    </row>
    <row r="377" spans="1:12" ht="15.75">
      <c r="A377" s="97"/>
      <c r="B377" s="155"/>
      <c r="C377" s="359"/>
      <c r="D377" s="380" t="s">
        <v>301</v>
      </c>
      <c r="E377" s="571" t="s">
        <v>300</v>
      </c>
      <c r="F377" s="572"/>
      <c r="G377" s="157">
        <f t="shared" ref="G377:K379" si="127">G378</f>
        <v>0</v>
      </c>
      <c r="H377" s="157">
        <f t="shared" si="127"/>
        <v>0</v>
      </c>
      <c r="I377" s="157">
        <f t="shared" si="127"/>
        <v>5308.91</v>
      </c>
      <c r="J377" s="157">
        <f t="shared" si="127"/>
        <v>0</v>
      </c>
      <c r="K377" s="158">
        <f t="shared" si="127"/>
        <v>0</v>
      </c>
      <c r="L377" s="92"/>
    </row>
    <row r="378" spans="1:12" ht="31.5">
      <c r="A378" s="97"/>
      <c r="B378" s="99"/>
      <c r="C378" s="104"/>
      <c r="D378" s="98"/>
      <c r="E378" s="97" t="s">
        <v>169</v>
      </c>
      <c r="F378" s="106" t="s">
        <v>170</v>
      </c>
      <c r="G378" s="100">
        <f t="shared" si="127"/>
        <v>0</v>
      </c>
      <c r="H378" s="100">
        <f t="shared" si="127"/>
        <v>0</v>
      </c>
      <c r="I378" s="100">
        <f t="shared" si="127"/>
        <v>5308.91</v>
      </c>
      <c r="J378" s="100">
        <f t="shared" si="127"/>
        <v>0</v>
      </c>
      <c r="K378" s="101">
        <f t="shared" si="127"/>
        <v>0</v>
      </c>
      <c r="L378" s="86"/>
    </row>
    <row r="379" spans="1:12" ht="15.75">
      <c r="A379" s="97"/>
      <c r="B379" s="97"/>
      <c r="C379" s="98"/>
      <c r="D379" s="99"/>
      <c r="E379" s="104"/>
      <c r="F379" s="106" t="s">
        <v>162</v>
      </c>
      <c r="G379" s="100">
        <f t="shared" si="127"/>
        <v>0</v>
      </c>
      <c r="H379" s="100">
        <f t="shared" si="127"/>
        <v>0</v>
      </c>
      <c r="I379" s="100">
        <f t="shared" si="127"/>
        <v>5308.91</v>
      </c>
      <c r="J379" s="100">
        <f t="shared" si="127"/>
        <v>0</v>
      </c>
      <c r="K379" s="101">
        <f t="shared" si="127"/>
        <v>0</v>
      </c>
      <c r="L379" s="88"/>
    </row>
    <row r="380" spans="1:12" ht="35.25" customHeight="1">
      <c r="A380" s="98" t="s">
        <v>158</v>
      </c>
      <c r="B380" s="98"/>
      <c r="C380" s="98"/>
      <c r="D380" s="104"/>
      <c r="E380" s="104"/>
      <c r="F380" s="118" t="s">
        <v>16</v>
      </c>
      <c r="G380" s="108">
        <f>SUM(G381)</f>
        <v>0</v>
      </c>
      <c r="H380" s="108">
        <f>SUM(H381)</f>
        <v>0</v>
      </c>
      <c r="I380" s="108">
        <f t="shared" ref="I380:K380" si="128">SUM(I381)</f>
        <v>5308.91</v>
      </c>
      <c r="J380" s="108">
        <f t="shared" si="128"/>
        <v>0</v>
      </c>
      <c r="K380" s="109">
        <f t="shared" si="128"/>
        <v>0</v>
      </c>
      <c r="L380" s="88"/>
    </row>
    <row r="381" spans="1:12" ht="15.75" customHeight="1">
      <c r="A381" s="163"/>
      <c r="B381" s="98" t="s">
        <v>159</v>
      </c>
      <c r="C381" s="98"/>
      <c r="D381" s="104"/>
      <c r="E381" s="104"/>
      <c r="F381" s="118" t="s">
        <v>72</v>
      </c>
      <c r="G381" s="108">
        <v>0</v>
      </c>
      <c r="H381" s="108">
        <v>0</v>
      </c>
      <c r="I381" s="108">
        <v>5308.91</v>
      </c>
      <c r="J381" s="108">
        <v>0</v>
      </c>
      <c r="K381" s="109">
        <v>0</v>
      </c>
      <c r="L381" s="136"/>
    </row>
    <row r="382" spans="1:12" ht="15.75">
      <c r="A382" s="99"/>
      <c r="B382" s="332"/>
      <c r="C382" s="333"/>
      <c r="D382" s="381"/>
      <c r="E382" s="382"/>
      <c r="F382" s="383"/>
      <c r="G382" s="384"/>
      <c r="H382" s="108"/>
      <c r="I382" s="108"/>
      <c r="J382" s="108"/>
      <c r="K382" s="248"/>
      <c r="L382" s="133"/>
    </row>
    <row r="383" spans="1:12" ht="15.75">
      <c r="A383" s="99"/>
      <c r="B383" s="155"/>
      <c r="C383" s="156"/>
      <c r="D383" s="155" t="s">
        <v>353</v>
      </c>
      <c r="E383" s="562" t="s">
        <v>302</v>
      </c>
      <c r="F383" s="563"/>
      <c r="G383" s="157">
        <f>G384</f>
        <v>0</v>
      </c>
      <c r="H383" s="157">
        <f>H384</f>
        <v>0</v>
      </c>
      <c r="I383" s="157">
        <f t="shared" ref="I383:K383" si="129">I384</f>
        <v>298626.32</v>
      </c>
      <c r="J383" s="157">
        <f t="shared" si="129"/>
        <v>265445.62</v>
      </c>
      <c r="K383" s="158">
        <f t="shared" si="129"/>
        <v>0</v>
      </c>
      <c r="L383" s="85"/>
    </row>
    <row r="384" spans="1:12" ht="31.5">
      <c r="A384" s="99"/>
      <c r="B384" s="99"/>
      <c r="C384" s="104"/>
      <c r="D384" s="98"/>
      <c r="E384" s="97" t="s">
        <v>169</v>
      </c>
      <c r="F384" s="106" t="s">
        <v>170</v>
      </c>
      <c r="G384" s="100">
        <f>G385+G386</f>
        <v>0</v>
      </c>
      <c r="H384" s="100">
        <f t="shared" ref="H384:K384" si="130">H385+H386</f>
        <v>0</v>
      </c>
      <c r="I384" s="100">
        <f t="shared" si="130"/>
        <v>298626.32</v>
      </c>
      <c r="J384" s="100">
        <f t="shared" si="130"/>
        <v>265445.62</v>
      </c>
      <c r="K384" s="101">
        <f t="shared" si="130"/>
        <v>0</v>
      </c>
      <c r="L384" s="159"/>
    </row>
    <row r="385" spans="1:12" ht="15.75">
      <c r="A385" s="99"/>
      <c r="B385" s="160"/>
      <c r="C385" s="161"/>
      <c r="D385" s="162"/>
      <c r="E385" s="163"/>
      <c r="F385" s="164" t="s">
        <v>162</v>
      </c>
      <c r="G385" s="165">
        <f>G387</f>
        <v>0</v>
      </c>
      <c r="H385" s="165">
        <f>H387</f>
        <v>0</v>
      </c>
      <c r="I385" s="165">
        <v>99542.11</v>
      </c>
      <c r="J385" s="165">
        <f t="shared" ref="J385:K385" si="131">J387</f>
        <v>265445.62</v>
      </c>
      <c r="K385" s="166">
        <f t="shared" si="131"/>
        <v>0</v>
      </c>
      <c r="L385" s="86"/>
    </row>
    <row r="386" spans="1:12" ht="15.75">
      <c r="A386" s="99"/>
      <c r="B386" s="160"/>
      <c r="C386" s="161"/>
      <c r="D386" s="162"/>
      <c r="E386" s="163"/>
      <c r="F386" s="105" t="s">
        <v>163</v>
      </c>
      <c r="G386" s="165">
        <v>0</v>
      </c>
      <c r="H386" s="165">
        <v>0</v>
      </c>
      <c r="I386" s="165">
        <v>199084.21</v>
      </c>
      <c r="J386" s="165">
        <v>0</v>
      </c>
      <c r="K386" s="166">
        <v>0</v>
      </c>
      <c r="L386" s="88"/>
    </row>
    <row r="387" spans="1:12" ht="15.75">
      <c r="A387" s="161" t="s">
        <v>158</v>
      </c>
      <c r="B387" s="161"/>
      <c r="C387" s="161"/>
      <c r="D387" s="163"/>
      <c r="E387" s="163"/>
      <c r="F387" s="167" t="s">
        <v>16</v>
      </c>
      <c r="G387" s="168">
        <f>SUM(G388)</f>
        <v>0</v>
      </c>
      <c r="H387" s="168">
        <f>SUM(H388)</f>
        <v>0</v>
      </c>
      <c r="I387" s="168">
        <f t="shared" ref="I387:K387" si="132">SUM(I388)</f>
        <v>298626.32</v>
      </c>
      <c r="J387" s="168">
        <f t="shared" si="132"/>
        <v>265445.62</v>
      </c>
      <c r="K387" s="169">
        <f t="shared" si="132"/>
        <v>0</v>
      </c>
      <c r="L387" s="88"/>
    </row>
    <row r="388" spans="1:12" ht="15.75">
      <c r="A388" s="161"/>
      <c r="B388" s="98" t="s">
        <v>159</v>
      </c>
      <c r="C388" s="98"/>
      <c r="D388" s="104"/>
      <c r="E388" s="104"/>
      <c r="F388" s="118" t="s">
        <v>72</v>
      </c>
      <c r="G388" s="108">
        <v>0</v>
      </c>
      <c r="H388" s="108">
        <v>0</v>
      </c>
      <c r="I388" s="108">
        <v>298626.32</v>
      </c>
      <c r="J388" s="108">
        <v>265445.62</v>
      </c>
      <c r="K388" s="109">
        <v>0</v>
      </c>
      <c r="L388" s="136"/>
    </row>
    <row r="389" spans="1:12" ht="15.75">
      <c r="A389" s="99"/>
      <c r="B389" s="99"/>
      <c r="C389" s="104"/>
      <c r="D389" s="97"/>
      <c r="E389" s="98"/>
      <c r="F389" s="106"/>
      <c r="G389" s="222"/>
      <c r="H389" s="100"/>
      <c r="I389" s="100"/>
      <c r="J389" s="100"/>
      <c r="K389" s="101"/>
      <c r="L389" s="133"/>
    </row>
    <row r="390" spans="1:12" ht="15" customHeight="1">
      <c r="A390" s="385"/>
      <c r="B390" s="208"/>
      <c r="C390" s="209"/>
      <c r="D390" s="238"/>
      <c r="E390" s="239"/>
      <c r="F390" s="273" t="s">
        <v>303</v>
      </c>
      <c r="G390" s="289">
        <v>39204.42</v>
      </c>
      <c r="H390" s="211">
        <f>H392+H401</f>
        <v>134050.04</v>
      </c>
      <c r="I390" s="211">
        <f>I392+I401</f>
        <v>134050.04</v>
      </c>
      <c r="J390" s="211">
        <f>J392+J401</f>
        <v>67688.62999999999</v>
      </c>
      <c r="K390" s="212">
        <f>K392+K401</f>
        <v>0</v>
      </c>
      <c r="L390" s="3"/>
    </row>
    <row r="391" spans="1:12" ht="15.75">
      <c r="A391" s="160"/>
      <c r="B391" s="97"/>
      <c r="C391" s="98"/>
      <c r="D391" s="99"/>
      <c r="E391" s="111"/>
      <c r="F391" s="250"/>
      <c r="G391" s="214"/>
      <c r="H391" s="100"/>
      <c r="I391" s="100"/>
      <c r="J391" s="100"/>
      <c r="K391" s="101"/>
      <c r="L391" s="3"/>
    </row>
    <row r="392" spans="1:12" ht="15.75">
      <c r="A392" s="97"/>
      <c r="B392" s="386"/>
      <c r="C392" s="387"/>
      <c r="D392" s="388" t="s">
        <v>304</v>
      </c>
      <c r="E392" s="565" t="s">
        <v>305</v>
      </c>
      <c r="F392" s="566"/>
      <c r="G392" s="389">
        <f>G393</f>
        <v>35098.379999999997</v>
      </c>
      <c r="H392" s="390">
        <f>H393</f>
        <v>132722.81</v>
      </c>
      <c r="I392" s="390">
        <f t="shared" ref="I392:K392" si="133">I393</f>
        <v>132722.81</v>
      </c>
      <c r="J392" s="390">
        <f t="shared" si="133"/>
        <v>66361.399999999994</v>
      </c>
      <c r="K392" s="391">
        <f t="shared" si="133"/>
        <v>0</v>
      </c>
      <c r="L392" s="3"/>
    </row>
    <row r="393" spans="1:12" ht="15.75">
      <c r="A393" s="386"/>
      <c r="B393" s="97"/>
      <c r="C393" s="98"/>
      <c r="D393" s="99"/>
      <c r="E393" s="99" t="s">
        <v>152</v>
      </c>
      <c r="F393" s="103" t="s">
        <v>153</v>
      </c>
      <c r="G393" s="224">
        <f>G394+G395+G396</f>
        <v>35098.379999999997</v>
      </c>
      <c r="H393" s="100">
        <f>H394+H396</f>
        <v>132722.81</v>
      </c>
      <c r="I393" s="100">
        <v>132722.81</v>
      </c>
      <c r="J393" s="100">
        <f>J394+J396+J395</f>
        <v>66361.399999999994</v>
      </c>
      <c r="K393" s="101">
        <f t="shared" ref="K393" si="134">K394+K396</f>
        <v>0</v>
      </c>
      <c r="L393" s="81"/>
    </row>
    <row r="394" spans="1:12" ht="18" customHeight="1">
      <c r="A394" s="97"/>
      <c r="B394" s="97"/>
      <c r="C394" s="98"/>
      <c r="D394" s="99"/>
      <c r="E394" s="104"/>
      <c r="F394" s="105" t="s">
        <v>162</v>
      </c>
      <c r="G394" s="222">
        <v>16685.23</v>
      </c>
      <c r="H394" s="100">
        <v>106178.25</v>
      </c>
      <c r="I394" s="100">
        <v>11945.05</v>
      </c>
      <c r="J394" s="100">
        <v>11945.05</v>
      </c>
      <c r="K394" s="101">
        <f t="shared" ref="K394" si="135">K397</f>
        <v>0</v>
      </c>
      <c r="L394" s="81"/>
    </row>
    <row r="395" spans="1:12" ht="15.75">
      <c r="A395" s="97"/>
      <c r="B395" s="97"/>
      <c r="C395" s="98"/>
      <c r="D395" s="99"/>
      <c r="E395" s="104"/>
      <c r="F395" s="106" t="s">
        <v>296</v>
      </c>
      <c r="G395" s="222">
        <v>1695.98</v>
      </c>
      <c r="H395" s="100">
        <v>0</v>
      </c>
      <c r="I395" s="100">
        <v>94233.19</v>
      </c>
      <c r="J395" s="100">
        <v>54416.35</v>
      </c>
      <c r="K395" s="101">
        <v>0</v>
      </c>
      <c r="L395" s="2"/>
    </row>
    <row r="396" spans="1:12" ht="15.75">
      <c r="A396" s="97"/>
      <c r="B396" s="97"/>
      <c r="C396" s="98"/>
      <c r="D396" s="99"/>
      <c r="E396" s="104"/>
      <c r="F396" s="105" t="s">
        <v>163</v>
      </c>
      <c r="G396" s="222">
        <v>16717.169999999998</v>
      </c>
      <c r="H396" s="100">
        <v>26544.560000000001</v>
      </c>
      <c r="I396" s="100">
        <v>26544.560000000001</v>
      </c>
      <c r="J396" s="100">
        <v>0</v>
      </c>
      <c r="K396" s="101">
        <v>0</v>
      </c>
      <c r="L396" s="2"/>
    </row>
    <row r="397" spans="1:12" ht="15.75">
      <c r="A397" s="98" t="s">
        <v>128</v>
      </c>
      <c r="B397" s="98"/>
      <c r="C397" s="98"/>
      <c r="D397" s="104"/>
      <c r="E397" s="104"/>
      <c r="F397" s="118" t="s">
        <v>15</v>
      </c>
      <c r="G397" s="113">
        <f>G398</f>
        <v>34700.21</v>
      </c>
      <c r="H397" s="108">
        <f>SUM(,H398)</f>
        <v>132722.81</v>
      </c>
      <c r="I397" s="108">
        <f t="shared" ref="I397:K397" si="136">SUM(,I398)</f>
        <v>132722.81</v>
      </c>
      <c r="J397" s="108">
        <f t="shared" si="136"/>
        <v>66361.399999999994</v>
      </c>
      <c r="K397" s="109">
        <f t="shared" si="136"/>
        <v>0</v>
      </c>
    </row>
    <row r="398" spans="1:12" ht="15.75">
      <c r="A398" s="98"/>
      <c r="B398" s="98" t="s">
        <v>138</v>
      </c>
      <c r="C398" s="98"/>
      <c r="D398" s="104"/>
      <c r="E398" s="104"/>
      <c r="F398" s="118" t="s">
        <v>70</v>
      </c>
      <c r="G398" s="113">
        <v>34700.21</v>
      </c>
      <c r="H398" s="108">
        <v>132722.81</v>
      </c>
      <c r="I398" s="108">
        <v>132722.81</v>
      </c>
      <c r="J398" s="108">
        <v>66361.399999999994</v>
      </c>
      <c r="K398" s="109">
        <v>0</v>
      </c>
      <c r="L398" s="170"/>
    </row>
    <row r="399" spans="1:12" ht="15.75">
      <c r="A399" s="98" t="s">
        <v>158</v>
      </c>
      <c r="B399" s="98"/>
      <c r="C399" s="98"/>
      <c r="D399" s="104"/>
      <c r="E399" s="392"/>
      <c r="F399" s="120" t="s">
        <v>16</v>
      </c>
      <c r="G399" s="393">
        <f>G400</f>
        <v>398.17</v>
      </c>
      <c r="H399" s="108">
        <v>0</v>
      </c>
      <c r="I399" s="108">
        <v>0</v>
      </c>
      <c r="J399" s="108">
        <v>0</v>
      </c>
      <c r="K399" s="109">
        <v>0</v>
      </c>
      <c r="L399" s="171"/>
    </row>
    <row r="400" spans="1:12" ht="15.75">
      <c r="A400" s="98"/>
      <c r="B400" s="98" t="s">
        <v>171</v>
      </c>
      <c r="C400" s="98"/>
      <c r="D400" s="104"/>
      <c r="E400" s="392"/>
      <c r="F400" s="120" t="s">
        <v>71</v>
      </c>
      <c r="G400" s="393">
        <v>398.17</v>
      </c>
      <c r="H400" s="108">
        <v>0</v>
      </c>
      <c r="I400" s="108">
        <v>0</v>
      </c>
      <c r="J400" s="108">
        <v>0</v>
      </c>
      <c r="K400" s="108">
        <v>0</v>
      </c>
      <c r="L400" s="77"/>
    </row>
    <row r="401" spans="1:15" ht="15.75">
      <c r="A401" s="97"/>
      <c r="B401" s="386"/>
      <c r="C401" s="387"/>
      <c r="D401" s="388" t="s">
        <v>306</v>
      </c>
      <c r="E401" s="565" t="s">
        <v>307</v>
      </c>
      <c r="F401" s="566"/>
      <c r="G401" s="389">
        <f>G402</f>
        <v>4106.03</v>
      </c>
      <c r="H401" s="390">
        <f>H402</f>
        <v>1327.23</v>
      </c>
      <c r="I401" s="390">
        <f t="shared" ref="I401:K401" si="137">I402</f>
        <v>1327.23</v>
      </c>
      <c r="J401" s="390">
        <f t="shared" si="137"/>
        <v>1327.23</v>
      </c>
      <c r="K401" s="391">
        <f t="shared" si="137"/>
        <v>0</v>
      </c>
      <c r="L401" s="172"/>
    </row>
    <row r="402" spans="1:15" ht="15.75">
      <c r="A402" s="386"/>
      <c r="B402" s="97"/>
      <c r="C402" s="98"/>
      <c r="D402" s="99"/>
      <c r="E402" s="99" t="s">
        <v>152</v>
      </c>
      <c r="F402" s="103" t="s">
        <v>153</v>
      </c>
      <c r="G402" s="224">
        <f>G403</f>
        <v>4106.03</v>
      </c>
      <c r="H402" s="100">
        <f>H403+H406</f>
        <v>1327.23</v>
      </c>
      <c r="I402" s="100">
        <f>I403+I406</f>
        <v>1327.23</v>
      </c>
      <c r="J402" s="100">
        <f>J403+J406</f>
        <v>1327.23</v>
      </c>
      <c r="K402" s="101">
        <f>K403+K406</f>
        <v>0</v>
      </c>
      <c r="L402" s="77"/>
    </row>
    <row r="403" spans="1:15" ht="15.75">
      <c r="A403" s="97"/>
      <c r="B403" s="97"/>
      <c r="C403" s="98"/>
      <c r="D403" s="99"/>
      <c r="E403" s="104"/>
      <c r="F403" s="105" t="s">
        <v>162</v>
      </c>
      <c r="G403" s="222">
        <f>G404</f>
        <v>4106.03</v>
      </c>
      <c r="H403" s="100">
        <f>H404</f>
        <v>1327.23</v>
      </c>
      <c r="I403" s="100">
        <f t="shared" ref="I403:K403" si="138">I404</f>
        <v>1327.23</v>
      </c>
      <c r="J403" s="100">
        <f t="shared" si="138"/>
        <v>1327.23</v>
      </c>
      <c r="K403" s="101">
        <f t="shared" si="138"/>
        <v>0</v>
      </c>
      <c r="L403" s="173"/>
    </row>
    <row r="404" spans="1:15" ht="15.75">
      <c r="A404" s="98" t="s">
        <v>128</v>
      </c>
      <c r="B404" s="98"/>
      <c r="C404" s="98"/>
      <c r="D404" s="104"/>
      <c r="E404" s="104"/>
      <c r="F404" s="118" t="s">
        <v>15</v>
      </c>
      <c r="G404" s="113">
        <f>G405</f>
        <v>4106.03</v>
      </c>
      <c r="H404" s="108">
        <f>SUM(,H405)</f>
        <v>1327.23</v>
      </c>
      <c r="I404" s="108">
        <f t="shared" ref="I404:K404" si="139">SUM(,I405)</f>
        <v>1327.23</v>
      </c>
      <c r="J404" s="108">
        <f t="shared" si="139"/>
        <v>1327.23</v>
      </c>
      <c r="K404" s="109">
        <f t="shared" si="139"/>
        <v>0</v>
      </c>
      <c r="L404" s="3"/>
    </row>
    <row r="405" spans="1:15" ht="15.75">
      <c r="A405" s="98"/>
      <c r="B405" s="98" t="s">
        <v>138</v>
      </c>
      <c r="C405" s="98"/>
      <c r="D405" s="104"/>
      <c r="E405" s="104"/>
      <c r="F405" s="118" t="s">
        <v>70</v>
      </c>
      <c r="G405" s="113">
        <v>4106.03</v>
      </c>
      <c r="H405" s="108">
        <v>1327.23</v>
      </c>
      <c r="I405" s="119">
        <v>1327.23</v>
      </c>
      <c r="J405" s="119">
        <v>1327.23</v>
      </c>
      <c r="K405" s="322">
        <v>0</v>
      </c>
      <c r="L405" s="174"/>
    </row>
    <row r="406" spans="1:15" ht="15.75">
      <c r="A406" s="97"/>
      <c r="B406" s="97"/>
      <c r="C406" s="98"/>
      <c r="D406" s="99"/>
      <c r="E406" s="104"/>
      <c r="F406" s="118"/>
      <c r="G406" s="113"/>
      <c r="H406" s="108"/>
      <c r="I406" s="119"/>
      <c r="J406" s="119"/>
      <c r="K406" s="311"/>
      <c r="L406" s="3"/>
    </row>
    <row r="407" spans="1:15" ht="15.75">
      <c r="A407" s="394"/>
      <c r="B407" s="208"/>
      <c r="C407" s="209"/>
      <c r="D407" s="238"/>
      <c r="E407" s="239"/>
      <c r="F407" s="273" t="s">
        <v>308</v>
      </c>
      <c r="G407" s="289">
        <f t="shared" ref="G407:G411" si="140">G408</f>
        <v>27611.65</v>
      </c>
      <c r="H407" s="211">
        <f>H408+H440</f>
        <v>31853.47</v>
      </c>
      <c r="I407" s="211">
        <f>I408+I440</f>
        <v>0</v>
      </c>
      <c r="J407" s="211">
        <f>J408+J440</f>
        <v>0</v>
      </c>
      <c r="K407" s="211">
        <f>K408+K440</f>
        <v>0</v>
      </c>
      <c r="L407" s="175"/>
    </row>
    <row r="408" spans="1:15" ht="15.75">
      <c r="A408" s="160"/>
      <c r="B408" s="160"/>
      <c r="C408" s="161"/>
      <c r="D408" s="395" t="s">
        <v>309</v>
      </c>
      <c r="E408" s="567" t="s">
        <v>310</v>
      </c>
      <c r="F408" s="568"/>
      <c r="G408" s="396">
        <f t="shared" si="140"/>
        <v>27611.65</v>
      </c>
      <c r="H408" s="397">
        <f>H409</f>
        <v>31853.47</v>
      </c>
      <c r="I408" s="397">
        <f t="shared" ref="I408:K408" si="141">I409</f>
        <v>0</v>
      </c>
      <c r="J408" s="397">
        <f t="shared" si="141"/>
        <v>0</v>
      </c>
      <c r="K408" s="397">
        <f t="shared" si="141"/>
        <v>0</v>
      </c>
      <c r="L408" s="3"/>
    </row>
    <row r="409" spans="1:15" ht="15.75">
      <c r="A409" s="97"/>
      <c r="B409" s="97"/>
      <c r="C409" s="98"/>
      <c r="D409" s="99"/>
      <c r="E409" s="99" t="s">
        <v>152</v>
      </c>
      <c r="F409" s="103" t="s">
        <v>153</v>
      </c>
      <c r="G409" s="224">
        <f t="shared" si="140"/>
        <v>27611.65</v>
      </c>
      <c r="H409" s="100">
        <f>H410+H435+H419</f>
        <v>31853.47</v>
      </c>
      <c r="I409" s="100">
        <v>0</v>
      </c>
      <c r="J409" s="100">
        <v>0</v>
      </c>
      <c r="K409" s="100">
        <v>0</v>
      </c>
      <c r="L409" s="3"/>
    </row>
    <row r="410" spans="1:15" ht="15.75">
      <c r="A410" s="97"/>
      <c r="B410" s="97"/>
      <c r="C410" s="98"/>
      <c r="D410" s="99"/>
      <c r="E410" s="104"/>
      <c r="F410" s="105" t="s">
        <v>162</v>
      </c>
      <c r="G410" s="222">
        <f>G411</f>
        <v>27611.65</v>
      </c>
      <c r="H410" s="100">
        <f>H411</f>
        <v>31853.47</v>
      </c>
      <c r="I410" s="100">
        <v>0</v>
      </c>
      <c r="J410" s="100">
        <v>0</v>
      </c>
      <c r="K410" s="101">
        <f>K411</f>
        <v>0</v>
      </c>
      <c r="L410" s="176"/>
    </row>
    <row r="411" spans="1:15" ht="15.75">
      <c r="A411" s="98" t="s">
        <v>128</v>
      </c>
      <c r="B411" s="98"/>
      <c r="C411" s="98"/>
      <c r="D411" s="104"/>
      <c r="E411" s="104"/>
      <c r="F411" s="118" t="s">
        <v>15</v>
      </c>
      <c r="G411" s="113">
        <f t="shared" si="140"/>
        <v>27611.65</v>
      </c>
      <c r="H411" s="108">
        <f>SUM(,H412)</f>
        <v>31853.47</v>
      </c>
      <c r="I411" s="108">
        <f t="shared" ref="I411:K411" si="142">SUM(,I412)</f>
        <v>0</v>
      </c>
      <c r="J411" s="108">
        <f t="shared" si="142"/>
        <v>0</v>
      </c>
      <c r="K411" s="109">
        <f t="shared" si="142"/>
        <v>0</v>
      </c>
      <c r="L411" s="177"/>
    </row>
    <row r="412" spans="1:15" ht="15.75">
      <c r="A412" s="98"/>
      <c r="B412" s="98" t="s">
        <v>138</v>
      </c>
      <c r="C412" s="98"/>
      <c r="D412" s="104"/>
      <c r="E412" s="104"/>
      <c r="F412" s="118" t="s">
        <v>70</v>
      </c>
      <c r="G412" s="113">
        <v>27611.65</v>
      </c>
      <c r="H412" s="108">
        <v>31853.47</v>
      </c>
      <c r="I412" s="119">
        <v>0</v>
      </c>
      <c r="J412" s="119">
        <v>0</v>
      </c>
      <c r="K412" s="322">
        <v>0</v>
      </c>
      <c r="L412" s="3"/>
    </row>
    <row r="413" spans="1:15" ht="15.75">
      <c r="A413" s="398"/>
      <c r="B413" s="398"/>
      <c r="C413" s="399"/>
      <c r="D413" s="400"/>
      <c r="E413" s="401"/>
      <c r="F413" s="402"/>
      <c r="G413" s="403"/>
      <c r="H413" s="404"/>
      <c r="I413" s="405"/>
      <c r="J413" s="405"/>
      <c r="K413" s="406"/>
      <c r="L413" s="3"/>
    </row>
    <row r="414" spans="1:15" ht="15.7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3"/>
    </row>
    <row r="415" spans="1:15" ht="15.75">
      <c r="A415" s="445" t="s">
        <v>336</v>
      </c>
      <c r="B415" s="445"/>
      <c r="C415" s="423"/>
      <c r="D415" s="423"/>
      <c r="E415" s="423"/>
      <c r="F415" s="423"/>
      <c r="G415" s="423"/>
      <c r="H415" s="423"/>
      <c r="I415" s="423"/>
      <c r="J415" s="423"/>
      <c r="K415" s="423"/>
      <c r="L415" s="423"/>
      <c r="M415" s="423"/>
      <c r="N415" s="423"/>
      <c r="O415" s="423"/>
    </row>
    <row r="416" spans="1:15" ht="15.75">
      <c r="A416" s="423"/>
      <c r="B416" s="423"/>
      <c r="C416" s="423"/>
      <c r="D416" s="423"/>
      <c r="E416" s="423"/>
      <c r="F416" s="423"/>
      <c r="G416" s="423"/>
      <c r="H416" s="423"/>
      <c r="I416" s="423"/>
      <c r="J416" s="423"/>
      <c r="K416" s="423"/>
      <c r="L416" s="423"/>
      <c r="M416" s="423"/>
      <c r="N416" s="423"/>
      <c r="O416" s="423"/>
    </row>
    <row r="417" spans="1:15" ht="15.75">
      <c r="A417" s="564" t="s">
        <v>337</v>
      </c>
      <c r="B417" s="564"/>
      <c r="C417" s="564"/>
      <c r="D417" s="564"/>
      <c r="E417" s="564"/>
      <c r="F417" s="564"/>
      <c r="G417" s="564"/>
      <c r="H417" s="564"/>
      <c r="I417" s="564"/>
      <c r="J417" s="564"/>
      <c r="K417" s="564"/>
      <c r="L417" s="564"/>
      <c r="M417" s="564"/>
      <c r="N417" s="564"/>
      <c r="O417" s="564"/>
    </row>
    <row r="418" spans="1:15" ht="15.75">
      <c r="A418" s="423"/>
      <c r="B418" s="423"/>
      <c r="C418" s="423"/>
      <c r="D418" s="423"/>
      <c r="E418" s="423"/>
      <c r="F418" s="423"/>
      <c r="G418" s="423"/>
      <c r="H418" s="423"/>
      <c r="I418" s="423"/>
      <c r="J418" s="423"/>
      <c r="K418" s="423"/>
      <c r="L418" s="423"/>
      <c r="M418" s="423"/>
      <c r="N418" s="423"/>
      <c r="O418" s="423"/>
    </row>
    <row r="419" spans="1:15" ht="15.75">
      <c r="A419" s="550" t="s">
        <v>338</v>
      </c>
      <c r="B419" s="550"/>
      <c r="C419" s="550"/>
      <c r="D419" s="550"/>
      <c r="E419" s="550"/>
      <c r="F419" s="550"/>
      <c r="G419" s="550"/>
      <c r="H419" s="550"/>
      <c r="I419" s="550"/>
      <c r="J419" s="550"/>
      <c r="K419" s="550"/>
      <c r="L419" s="423"/>
      <c r="M419" s="423"/>
      <c r="N419" s="423"/>
      <c r="O419" s="423"/>
    </row>
    <row r="420" spans="1:15" ht="15.75">
      <c r="A420" s="423"/>
      <c r="B420" s="423"/>
      <c r="C420" s="423"/>
      <c r="D420" s="423"/>
      <c r="E420" s="423"/>
      <c r="F420" s="423"/>
      <c r="G420" s="423"/>
      <c r="H420" s="423"/>
      <c r="I420" s="423"/>
      <c r="J420" s="423"/>
      <c r="K420" s="423"/>
      <c r="L420" s="423"/>
      <c r="M420" s="423"/>
      <c r="N420" s="423"/>
      <c r="O420" s="423"/>
    </row>
    <row r="421" spans="1:15" ht="15.75">
      <c r="A421" s="423"/>
      <c r="B421" s="423"/>
      <c r="C421" s="423"/>
      <c r="D421" s="423"/>
      <c r="E421" s="423"/>
      <c r="F421" s="423"/>
      <c r="G421" s="423"/>
      <c r="H421" s="423"/>
      <c r="I421" s="423"/>
      <c r="J421" s="423"/>
      <c r="K421" s="423"/>
      <c r="L421" s="423"/>
      <c r="M421" s="423"/>
      <c r="N421" s="423"/>
      <c r="O421" s="423"/>
    </row>
    <row r="422" spans="1:15" ht="15.75">
      <c r="A422" s="423"/>
      <c r="B422" s="423"/>
      <c r="C422" s="423"/>
      <c r="D422" s="423"/>
      <c r="E422" s="423"/>
      <c r="F422" s="423"/>
      <c r="G422" s="423"/>
      <c r="H422" s="423"/>
      <c r="I422" s="423"/>
      <c r="J422" s="423"/>
      <c r="K422" s="423"/>
      <c r="L422" s="423"/>
      <c r="M422" s="423"/>
      <c r="N422" s="423"/>
      <c r="O422" s="423"/>
    </row>
    <row r="423" spans="1:15" ht="15.75">
      <c r="A423" s="551" t="s">
        <v>346</v>
      </c>
      <c r="B423" s="551"/>
      <c r="C423" s="551"/>
      <c r="D423" s="551"/>
      <c r="E423" s="551"/>
      <c r="F423" s="551"/>
      <c r="G423" s="190"/>
      <c r="H423" s="11"/>
      <c r="I423" s="11"/>
      <c r="J423" s="11"/>
      <c r="K423" s="11"/>
    </row>
    <row r="424" spans="1:15" ht="15.75">
      <c r="A424" s="551" t="s">
        <v>347</v>
      </c>
      <c r="B424" s="551"/>
      <c r="C424" s="551"/>
      <c r="D424" s="551"/>
      <c r="E424" s="551"/>
      <c r="F424" s="551"/>
      <c r="G424" s="190"/>
      <c r="H424" s="11"/>
      <c r="I424" s="11"/>
      <c r="J424" s="11"/>
      <c r="K424" s="11"/>
    </row>
    <row r="425" spans="1:15" ht="15.75">
      <c r="A425" s="551" t="s">
        <v>348</v>
      </c>
      <c r="B425" s="551"/>
      <c r="C425" s="551"/>
      <c r="D425" s="551"/>
      <c r="E425" s="551"/>
      <c r="F425" s="551"/>
      <c r="G425" s="190"/>
      <c r="H425" s="11"/>
      <c r="I425" s="11"/>
      <c r="J425" s="11"/>
      <c r="K425" s="11"/>
      <c r="L425" s="7"/>
    </row>
    <row r="426" spans="1:15" ht="15.75">
      <c r="A426" s="185"/>
      <c r="B426" s="188"/>
      <c r="C426" s="189"/>
      <c r="D426" s="189"/>
      <c r="E426" s="189"/>
      <c r="F426" s="20"/>
      <c r="G426" s="407"/>
      <c r="H426" s="20"/>
      <c r="I426" s="16" t="s">
        <v>312</v>
      </c>
      <c r="J426" s="16"/>
      <c r="K426" s="10"/>
      <c r="L426" s="7"/>
    </row>
    <row r="427" spans="1:15" ht="15.75">
      <c r="A427" s="185"/>
      <c r="B427" s="188"/>
      <c r="C427" s="189"/>
      <c r="D427" s="189"/>
      <c r="E427" s="189"/>
      <c r="F427" s="20"/>
      <c r="G427" s="407"/>
      <c r="H427" s="20"/>
      <c r="I427" s="16" t="s">
        <v>354</v>
      </c>
      <c r="J427" s="16"/>
      <c r="K427" s="10"/>
      <c r="L427" s="7"/>
    </row>
    <row r="428" spans="1:15" ht="15.75">
      <c r="A428" s="185"/>
      <c r="B428" s="408"/>
      <c r="C428" s="409"/>
      <c r="D428" s="409"/>
      <c r="E428" s="410"/>
      <c r="F428" s="411"/>
      <c r="G428" s="412"/>
      <c r="H428" s="413"/>
      <c r="I428" s="413"/>
      <c r="J428" s="413"/>
      <c r="K428" s="412"/>
    </row>
    <row r="429" spans="1:15" ht="15.75">
      <c r="A429" s="408"/>
      <c r="B429" s="408"/>
      <c r="C429" s="409"/>
      <c r="D429" s="409"/>
      <c r="E429" s="410"/>
      <c r="F429" s="440"/>
      <c r="G429" s="412"/>
      <c r="H429" s="413"/>
      <c r="I429" s="413"/>
      <c r="J429" s="413"/>
      <c r="K429" s="441"/>
    </row>
    <row r="430" spans="1:15" ht="15.75">
      <c r="A430" s="408"/>
      <c r="B430" s="414"/>
      <c r="C430" s="415"/>
      <c r="D430" s="415"/>
      <c r="E430" s="415"/>
      <c r="F430" s="16"/>
      <c r="G430" s="186"/>
      <c r="H430" s="186"/>
      <c r="I430" s="186"/>
      <c r="J430" s="186"/>
      <c r="K430" s="186"/>
    </row>
    <row r="431" spans="1:15" ht="15.75">
      <c r="A431" s="414"/>
      <c r="B431" s="189"/>
      <c r="C431" s="189"/>
      <c r="D431" s="189"/>
      <c r="E431" s="189"/>
      <c r="F431" s="442"/>
      <c r="G431" s="443"/>
      <c r="H431" s="443"/>
      <c r="I431" s="443"/>
      <c r="J431" s="443"/>
      <c r="K431" s="443"/>
    </row>
    <row r="432" spans="1:15" ht="15.75">
      <c r="A432" s="189"/>
      <c r="B432" s="188"/>
      <c r="C432" s="189"/>
      <c r="D432" s="189"/>
      <c r="E432" s="189"/>
      <c r="F432" s="16"/>
      <c r="G432" s="186"/>
      <c r="H432" s="186"/>
      <c r="I432" s="186"/>
      <c r="J432" s="186"/>
      <c r="K432" s="186"/>
    </row>
    <row r="433" spans="1:11" ht="15.75">
      <c r="A433" s="188"/>
      <c r="B433" s="416"/>
      <c r="C433" s="417"/>
      <c r="D433" s="418"/>
      <c r="E433" s="419"/>
      <c r="F433" s="444"/>
      <c r="G433" s="186"/>
      <c r="H433" s="186"/>
      <c r="I433" s="186"/>
      <c r="J433" s="186"/>
      <c r="K433" s="186"/>
    </row>
    <row r="434" spans="1:11" ht="15.75">
      <c r="A434" s="79"/>
      <c r="B434" s="173"/>
      <c r="C434" s="173"/>
      <c r="D434" s="173"/>
      <c r="E434" s="173"/>
      <c r="F434" s="173"/>
      <c r="G434" s="172"/>
      <c r="H434" s="173"/>
      <c r="I434" s="173"/>
      <c r="J434" s="173"/>
      <c r="K434" s="173"/>
    </row>
    <row r="435" spans="1:11" ht="15.75">
      <c r="A435" s="173"/>
      <c r="B435" s="3"/>
      <c r="C435" s="3"/>
      <c r="D435" s="3"/>
      <c r="E435" s="3"/>
      <c r="F435" s="3"/>
      <c r="G435" s="77"/>
      <c r="H435" s="3"/>
      <c r="I435" s="3"/>
      <c r="J435" s="3"/>
      <c r="K435" s="3"/>
    </row>
    <row r="436" spans="1:11" ht="15.75">
      <c r="A436" s="3"/>
      <c r="B436" s="174"/>
      <c r="C436" s="174"/>
      <c r="D436" s="174"/>
      <c r="E436" s="174"/>
      <c r="F436" s="174"/>
      <c r="G436" s="82"/>
      <c r="H436" s="174"/>
      <c r="I436" s="174"/>
      <c r="J436" s="174"/>
      <c r="K436" s="174"/>
    </row>
    <row r="437" spans="1:11" ht="15.75">
      <c r="A437" s="174"/>
      <c r="B437" s="3"/>
      <c r="C437" s="3"/>
      <c r="D437" s="3"/>
      <c r="E437" s="3"/>
      <c r="F437" s="3"/>
      <c r="G437" s="77"/>
      <c r="H437" s="3"/>
      <c r="I437" s="3"/>
      <c r="J437" s="3"/>
      <c r="K437" s="3"/>
    </row>
    <row r="438" spans="1:11" ht="15.75">
      <c r="A438" s="3"/>
      <c r="B438" s="175"/>
      <c r="C438" s="175"/>
      <c r="D438" s="175"/>
      <c r="E438" s="175"/>
      <c r="F438" s="175"/>
      <c r="G438" s="77"/>
      <c r="H438" s="175"/>
      <c r="I438" s="175"/>
      <c r="J438" s="175"/>
      <c r="K438" s="175"/>
    </row>
    <row r="439" spans="1:11" ht="15.75">
      <c r="A439" s="175"/>
      <c r="B439" s="3"/>
      <c r="C439" s="3"/>
      <c r="D439" s="3"/>
      <c r="E439" s="3"/>
      <c r="F439" s="3"/>
      <c r="G439" s="77"/>
      <c r="H439" s="3"/>
      <c r="I439" s="3"/>
      <c r="J439" s="3"/>
      <c r="K439" s="3"/>
    </row>
    <row r="440" spans="1:11" ht="15.75">
      <c r="A440" s="3"/>
      <c r="B440" s="173"/>
      <c r="C440" s="173"/>
      <c r="D440" s="173"/>
      <c r="E440" s="173"/>
      <c r="F440" s="173"/>
      <c r="G440" s="172"/>
      <c r="H440" s="173"/>
      <c r="I440" s="173"/>
      <c r="J440" s="173"/>
      <c r="K440" s="173"/>
    </row>
    <row r="441" spans="1:11" ht="15.75">
      <c r="A441" s="173"/>
      <c r="B441" s="79"/>
      <c r="C441" s="79"/>
      <c r="D441" s="79"/>
      <c r="E441" s="79"/>
      <c r="F441" s="3"/>
      <c r="G441" s="77"/>
      <c r="H441" s="3"/>
      <c r="I441" s="3"/>
      <c r="J441" s="3"/>
      <c r="K441" s="3"/>
    </row>
    <row r="442" spans="1:11" ht="15.75">
      <c r="A442" s="79"/>
      <c r="B442" s="176"/>
      <c r="C442" s="176"/>
      <c r="D442" s="176"/>
      <c r="E442" s="176"/>
      <c r="F442" s="176"/>
      <c r="G442" s="178"/>
      <c r="H442" s="176"/>
      <c r="I442" s="176"/>
      <c r="J442" s="176"/>
      <c r="K442" s="176"/>
    </row>
    <row r="443" spans="1:11" ht="15.75">
      <c r="A443" s="176"/>
      <c r="B443" s="79"/>
      <c r="C443" s="80"/>
      <c r="D443" s="180"/>
      <c r="E443" s="180"/>
      <c r="F443" s="177"/>
      <c r="G443" s="178"/>
      <c r="H443" s="177"/>
      <c r="I443" s="177"/>
      <c r="J443" s="177"/>
      <c r="K443" s="177"/>
    </row>
    <row r="444" spans="1:11" ht="15.75">
      <c r="A444" s="79"/>
      <c r="B444" s="79"/>
      <c r="C444" s="573"/>
      <c r="D444" s="573"/>
      <c r="E444" s="573"/>
      <c r="F444" s="573"/>
      <c r="G444" s="77"/>
      <c r="H444" s="3"/>
      <c r="I444" s="3"/>
      <c r="J444" s="3"/>
      <c r="K444" s="3"/>
    </row>
    <row r="445" spans="1:11" ht="15.75">
      <c r="A445" s="3"/>
      <c r="B445" s="79"/>
      <c r="C445" s="80"/>
      <c r="D445" s="79"/>
      <c r="E445" s="80"/>
      <c r="F445" s="175"/>
      <c r="G445" s="77"/>
      <c r="H445" s="3"/>
      <c r="I445" s="3"/>
      <c r="J445" s="3"/>
      <c r="K445" s="3"/>
    </row>
    <row r="446" spans="1:11" ht="15.75">
      <c r="A446" s="79"/>
      <c r="B446" s="3"/>
      <c r="C446" s="3"/>
      <c r="D446" s="3"/>
      <c r="E446" s="3"/>
      <c r="F446" s="3"/>
      <c r="G446" s="77"/>
      <c r="H446" s="3"/>
      <c r="I446" s="3"/>
      <c r="J446" s="3"/>
      <c r="K446" s="3"/>
    </row>
    <row r="447" spans="1:11" ht="15.75">
      <c r="A447" s="3"/>
      <c r="B447" s="79"/>
      <c r="C447" s="80"/>
      <c r="D447" s="80"/>
      <c r="E447" s="80"/>
      <c r="F447" s="2"/>
      <c r="G447" s="82"/>
      <c r="H447" s="3"/>
      <c r="I447" s="3"/>
      <c r="J447" s="3"/>
      <c r="K447" s="3"/>
    </row>
    <row r="448" spans="1:11" ht="15.75">
      <c r="A448" s="79"/>
      <c r="B448" s="79"/>
      <c r="C448" s="80"/>
      <c r="D448" s="80"/>
      <c r="E448" s="80"/>
      <c r="F448" s="2"/>
      <c r="G448" s="82"/>
      <c r="H448" s="2"/>
      <c r="I448" s="2"/>
      <c r="J448" s="2"/>
      <c r="K448" s="2"/>
    </row>
    <row r="449" spans="2:11" ht="15.75">
      <c r="B449" s="79"/>
      <c r="C449" s="574"/>
      <c r="D449" s="574"/>
      <c r="E449" s="574"/>
      <c r="F449" s="574"/>
      <c r="G449" s="82"/>
      <c r="H449" s="2"/>
      <c r="I449" s="2"/>
      <c r="J449" s="2"/>
      <c r="K449" s="2"/>
    </row>
    <row r="450" spans="2:11" ht="15.75">
      <c r="B450" s="79"/>
      <c r="C450" s="574"/>
      <c r="D450" s="574"/>
      <c r="E450" s="574"/>
      <c r="F450" s="574"/>
      <c r="G450" s="82"/>
      <c r="H450" s="2"/>
      <c r="I450" s="2"/>
      <c r="J450" s="2"/>
      <c r="K450" s="2"/>
    </row>
    <row r="451" spans="2:11" ht="15.75">
      <c r="B451" s="79"/>
      <c r="C451" s="574"/>
      <c r="D451" s="574"/>
      <c r="E451" s="574"/>
      <c r="F451" s="574"/>
      <c r="G451" s="82"/>
      <c r="H451" s="2"/>
      <c r="I451" s="2"/>
      <c r="J451" s="2"/>
      <c r="K451" s="2"/>
    </row>
    <row r="452" spans="2:11" ht="15.75">
      <c r="B452" s="79"/>
      <c r="C452" s="80"/>
      <c r="D452" s="80"/>
      <c r="E452" s="80"/>
      <c r="F452" s="4"/>
      <c r="G452" s="179"/>
      <c r="H452" s="4"/>
      <c r="I452" s="3"/>
      <c r="J452" s="3"/>
    </row>
    <row r="453" spans="2:11" ht="15.75">
      <c r="B453" s="79"/>
      <c r="C453" s="80"/>
      <c r="D453" s="80"/>
      <c r="E453" s="80"/>
      <c r="F453" s="4"/>
      <c r="G453" s="179"/>
      <c r="H453" s="4"/>
      <c r="I453" s="3"/>
      <c r="J453" s="3"/>
    </row>
    <row r="454" spans="2:11">
      <c r="F454" s="4"/>
      <c r="G454" s="179"/>
      <c r="H454" s="4"/>
      <c r="I454" s="7"/>
      <c r="J454" s="7"/>
      <c r="K454" s="7"/>
    </row>
    <row r="455" spans="2:11">
      <c r="F455" s="4"/>
      <c r="G455" s="179"/>
      <c r="H455" s="4"/>
      <c r="I455" s="7"/>
      <c r="J455" s="7"/>
      <c r="K455" s="7"/>
    </row>
    <row r="456" spans="2:11">
      <c r="F456" s="4"/>
      <c r="G456" s="179"/>
      <c r="H456" s="4"/>
      <c r="I456" s="7"/>
      <c r="J456" s="7"/>
      <c r="K456" s="7"/>
    </row>
    <row r="459" spans="2:11" ht="15.75">
      <c r="F459" s="181"/>
      <c r="G459" s="82"/>
      <c r="H459" s="182"/>
      <c r="I459" s="182"/>
      <c r="J459" s="182"/>
    </row>
    <row r="460" spans="2:11" ht="15.75">
      <c r="F460" s="181"/>
      <c r="G460" s="82"/>
      <c r="H460" s="8"/>
      <c r="I460" s="8"/>
      <c r="J460" s="8"/>
    </row>
    <row r="461" spans="2:11">
      <c r="F461" s="183"/>
      <c r="H461" s="7"/>
      <c r="I461" s="7"/>
      <c r="J461" s="7"/>
    </row>
    <row r="462" spans="2:11">
      <c r="F462" s="183"/>
      <c r="H462" s="7"/>
    </row>
    <row r="463" spans="2:11">
      <c r="H463" s="7"/>
    </row>
    <row r="464" spans="2:11">
      <c r="H464" s="7"/>
    </row>
  </sheetData>
  <mergeCells count="70">
    <mergeCell ref="C444:F444"/>
    <mergeCell ref="C449:F449"/>
    <mergeCell ref="C450:F450"/>
    <mergeCell ref="C451:F451"/>
    <mergeCell ref="A425:F425"/>
    <mergeCell ref="A417:O417"/>
    <mergeCell ref="E392:F392"/>
    <mergeCell ref="E401:F401"/>
    <mergeCell ref="E408:F408"/>
    <mergeCell ref="E344:F344"/>
    <mergeCell ref="E353:F353"/>
    <mergeCell ref="E361:F361"/>
    <mergeCell ref="E369:F369"/>
    <mergeCell ref="E377:F377"/>
    <mergeCell ref="A419:K419"/>
    <mergeCell ref="A423:F423"/>
    <mergeCell ref="A424:F424"/>
    <mergeCell ref="E337:F337"/>
    <mergeCell ref="E247:F247"/>
    <mergeCell ref="E256:F256"/>
    <mergeCell ref="E262:F262"/>
    <mergeCell ref="E268:F268"/>
    <mergeCell ref="E277:F277"/>
    <mergeCell ref="E283:F283"/>
    <mergeCell ref="E291:F291"/>
    <mergeCell ref="E307:F307"/>
    <mergeCell ref="E313:F313"/>
    <mergeCell ref="E320:F320"/>
    <mergeCell ref="E330:F330"/>
    <mergeCell ref="E383:F383"/>
    <mergeCell ref="E240:F240"/>
    <mergeCell ref="E157:F157"/>
    <mergeCell ref="E164:F164"/>
    <mergeCell ref="E173:F173"/>
    <mergeCell ref="E180:F180"/>
    <mergeCell ref="E186:F186"/>
    <mergeCell ref="E192:F192"/>
    <mergeCell ref="E201:F201"/>
    <mergeCell ref="E209:F209"/>
    <mergeCell ref="E216:F216"/>
    <mergeCell ref="E223:F223"/>
    <mergeCell ref="E230:F230"/>
    <mergeCell ref="E119:F119"/>
    <mergeCell ref="E39:F39"/>
    <mergeCell ref="E45:F45"/>
    <mergeCell ref="E51:F51"/>
    <mergeCell ref="E58:F58"/>
    <mergeCell ref="E66:F66"/>
    <mergeCell ref="E72:F72"/>
    <mergeCell ref="E80:F80"/>
    <mergeCell ref="E87:F87"/>
    <mergeCell ref="E97:F97"/>
    <mergeCell ref="E103:F103"/>
    <mergeCell ref="E109:F109"/>
    <mergeCell ref="E33:F33"/>
    <mergeCell ref="C1:F1"/>
    <mergeCell ref="A2:K2"/>
    <mergeCell ref="A6:A8"/>
    <mergeCell ref="B6:B8"/>
    <mergeCell ref="C6:C8"/>
    <mergeCell ref="D6:D8"/>
    <mergeCell ref="F6:F8"/>
    <mergeCell ref="G6:G8"/>
    <mergeCell ref="H6:H8"/>
    <mergeCell ref="I6:I8"/>
    <mergeCell ref="J6:J8"/>
    <mergeCell ref="K6:K8"/>
    <mergeCell ref="E14:F14"/>
    <mergeCell ref="E27:F27"/>
    <mergeCell ref="A4:K4"/>
  </mergeCells>
  <printOptions horizontalCentered="1"/>
  <pageMargins left="0.39370078740157483" right="0.39370078740157483" top="0.39370078740157483" bottom="0" header="0.31496062992125984" footer="0.31496062992125984"/>
  <pageSetup paperSize="9" scale="51" firstPageNumber="0" orientation="landscape" verticalDpi="300" r:id="rId1"/>
  <headerFooter alignWithMargins="0"/>
  <rowBreaks count="8" manualBreakCount="8">
    <brk id="44" max="16383" man="1"/>
    <brk id="95" max="16383" man="1"/>
    <brk id="151" max="16383" man="1"/>
    <brk id="207" max="16383" man="1"/>
    <brk id="272" max="16383" man="1"/>
    <brk id="328" max="16383" man="1"/>
    <brk id="390" max="16383" man="1"/>
    <brk id="427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B58A-3382-4890-ADD6-70AADBD46E76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2</vt:i4>
      </vt:variant>
    </vt:vector>
  </HeadingPairs>
  <TitlesOfParts>
    <vt:vector size="8" baseType="lpstr">
      <vt:lpstr>OPĆI DIO</vt:lpstr>
      <vt:lpstr>PRIHODI I RASHODI EKONOMSKA KLA</vt:lpstr>
      <vt:lpstr>RASHODI PREMA FUNKCIJSKOJ KLASI</vt:lpstr>
      <vt:lpstr>RAČUN FINANCIRANJA</vt:lpstr>
      <vt:lpstr>POSEBNI_DIO</vt:lpstr>
      <vt:lpstr>List1</vt:lpstr>
      <vt:lpstr>'OPĆI DIO'!Podrucje_ispisa</vt:lpstr>
      <vt:lpstr>'RASHODI PREMA FUNKCIJSKOJ KLASI'!Podrucje_ispisa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2022-12-21T11:30:23Z</cp:lastPrinted>
  <dcterms:created xsi:type="dcterms:W3CDTF">2022-11-10T11:43:53Z</dcterms:created>
  <dcterms:modified xsi:type="dcterms:W3CDTF">2022-12-27T10:05:38Z</dcterms:modified>
</cp:coreProperties>
</file>