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MATERIJALI ZA SJEDNICE\2025-2029\MATERIJALI ZA 9. SJEDNICU - 2026\"/>
    </mc:Choice>
  </mc:AlternateContent>
  <xr:revisionPtr revIDLastSave="0" documentId="8_{772B5012-01A0-4BC5-B614-4C25BE09DB6A}" xr6:coauthVersionLast="36" xr6:coauthVersionMax="36" xr10:uidLastSave="{00000000-0000-0000-0000-000000000000}"/>
  <bookViews>
    <workbookView xWindow="0" yWindow="0" windowWidth="28800" windowHeight="11205" activeTab="5" xr2:uid="{CB8CD970-C1CC-4012-B0B9-330373B7976A}"/>
  </bookViews>
  <sheets>
    <sheet name="OPĆI DIO" sheetId="2" r:id="rId1"/>
    <sheet name="PRIHODI I RASHODI EKONOMSKA KLA" sheetId="3" r:id="rId2"/>
    <sheet name="RASHODI PREMA FUNKCIJSKOJ KLASI" sheetId="4" r:id="rId3"/>
    <sheet name="RAČUN FINANCIRANJA" sheetId="7" r:id="rId4"/>
    <sheet name="List1" sheetId="8" state="hidden" r:id="rId5"/>
    <sheet name="POSEBNI_DIO" sheetId="5" r:id="rId6"/>
  </sheets>
  <definedNames>
    <definedName name="_xlnm._FilterDatabase" localSheetId="5" hidden="1">POSEBNI_DIO!$A$1:$I$3</definedName>
    <definedName name="_xlnm.Print_Area" localSheetId="0">'OPĆI DIO'!$A$2:$F$58</definedName>
    <definedName name="_xlnm.Print_Area" localSheetId="5">POSEBNI_DIO!$A$1:$I$627</definedName>
    <definedName name="_xlnm.Print_Area" localSheetId="2">'RASHODI PREMA FUNKCIJSKOJ KLASI'!$A$1:$E$46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8" i="3" l="1"/>
  <c r="G79" i="3"/>
  <c r="G80" i="3"/>
  <c r="G81" i="3"/>
  <c r="G77" i="3"/>
  <c r="G89" i="3"/>
  <c r="G88" i="3"/>
  <c r="G90" i="3"/>
  <c r="G91" i="3"/>
  <c r="G87" i="3"/>
  <c r="G61" i="3"/>
  <c r="G62" i="3"/>
  <c r="G63" i="3"/>
  <c r="G64" i="3"/>
  <c r="G65" i="3"/>
  <c r="G66" i="3"/>
  <c r="G67" i="3"/>
  <c r="G60" i="3"/>
  <c r="H16" i="3"/>
  <c r="G16" i="3" s="1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12" i="3"/>
  <c r="G13" i="3"/>
  <c r="G14" i="3"/>
  <c r="G15" i="3"/>
  <c r="H14" i="3"/>
  <c r="H17" i="3"/>
  <c r="H11" i="3"/>
  <c r="H10" i="3" s="1"/>
  <c r="H12" i="3"/>
  <c r="F88" i="3"/>
  <c r="F78" i="3" s="1"/>
  <c r="F45" i="3" s="1"/>
  <c r="F52" i="3"/>
  <c r="F61" i="3"/>
  <c r="G11" i="3" l="1"/>
  <c r="H13" i="3" l="1"/>
  <c r="H50" i="3"/>
  <c r="H79" i="3"/>
  <c r="H78" i="3"/>
  <c r="H45" i="3" s="1"/>
  <c r="H77" i="3"/>
  <c r="H44" i="3" s="1"/>
  <c r="H53" i="3"/>
  <c r="H52" i="3"/>
  <c r="H51" i="3"/>
  <c r="G92" i="3"/>
  <c r="H96" i="3"/>
  <c r="H55" i="3"/>
  <c r="H548" i="5" l="1"/>
  <c r="I548" i="5"/>
  <c r="H93" i="3" l="1"/>
  <c r="H97" i="3"/>
  <c r="F85" i="3"/>
  <c r="G500" i="5"/>
  <c r="F84" i="3"/>
  <c r="H62" i="3"/>
  <c r="F62" i="3"/>
  <c r="G95" i="3" l="1"/>
  <c r="F90" i="3"/>
  <c r="H547" i="5"/>
  <c r="I199" i="5"/>
  <c r="I200" i="5"/>
  <c r="I202" i="5"/>
  <c r="I192" i="5"/>
  <c r="I193" i="5"/>
  <c r="I195" i="5"/>
  <c r="H95" i="3" l="1"/>
  <c r="F80" i="3"/>
  <c r="I463" i="5"/>
  <c r="I541" i="5"/>
  <c r="H541" i="5"/>
  <c r="H540" i="5" s="1"/>
  <c r="I578" i="5"/>
  <c r="I556" i="5"/>
  <c r="I495" i="5"/>
  <c r="I468" i="5"/>
  <c r="H591" i="5"/>
  <c r="I591" i="5"/>
  <c r="I378" i="5"/>
  <c r="I381" i="5"/>
  <c r="I352" i="5"/>
  <c r="I344" i="5"/>
  <c r="I319" i="5"/>
  <c r="I235" i="5"/>
  <c r="I58" i="5"/>
  <c r="I37" i="5"/>
  <c r="I31" i="5"/>
  <c r="I25" i="5"/>
  <c r="H25" i="3"/>
  <c r="H23" i="3"/>
  <c r="F11" i="3"/>
  <c r="G463" i="5" l="1"/>
  <c r="G462" i="5" s="1"/>
  <c r="G97" i="5"/>
  <c r="G508" i="5"/>
  <c r="G575" i="5"/>
  <c r="I559" i="5"/>
  <c r="H559" i="5"/>
  <c r="G559" i="5"/>
  <c r="H556" i="5"/>
  <c r="H555" i="5" s="1"/>
  <c r="G555" i="5"/>
  <c r="I555" i="5"/>
  <c r="H552" i="5"/>
  <c r="I552" i="5"/>
  <c r="G552" i="5"/>
  <c r="I547" i="5"/>
  <c r="G548" i="5"/>
  <c r="G547" i="5" s="1"/>
  <c r="G350" i="5"/>
  <c r="G352" i="5"/>
  <c r="G342" i="5"/>
  <c r="G344" i="5"/>
  <c r="G316" i="5"/>
  <c r="G319" i="5"/>
  <c r="G260" i="5"/>
  <c r="G263" i="5"/>
  <c r="G233" i="5"/>
  <c r="G231" i="5" s="1"/>
  <c r="H222" i="5"/>
  <c r="I222" i="5"/>
  <c r="G222" i="5"/>
  <c r="I219" i="5"/>
  <c r="I218" i="5" s="1"/>
  <c r="G219" i="5"/>
  <c r="G218" i="5" s="1"/>
  <c r="H216" i="5"/>
  <c r="H215" i="5" s="1"/>
  <c r="I215" i="5"/>
  <c r="G215" i="5"/>
  <c r="I214" i="5"/>
  <c r="I212" i="5" s="1"/>
  <c r="I211" i="5" s="1"/>
  <c r="G212" i="5"/>
  <c r="G211" i="5" s="1"/>
  <c r="H209" i="5"/>
  <c r="H208" i="5" s="1"/>
  <c r="I208" i="5"/>
  <c r="G208" i="5"/>
  <c r="I207" i="5"/>
  <c r="I205" i="5" s="1"/>
  <c r="I204" i="5" s="1"/>
  <c r="G205" i="5"/>
  <c r="G204" i="5" s="1"/>
  <c r="H201" i="5"/>
  <c r="G201" i="5"/>
  <c r="I201" i="5" s="1"/>
  <c r="G198" i="5"/>
  <c r="H125" i="5"/>
  <c r="H124" i="5" s="1"/>
  <c r="H123" i="5" s="1"/>
  <c r="H122" i="5" s="1"/>
  <c r="I125" i="5"/>
  <c r="I124" i="5" s="1"/>
  <c r="I123" i="5" s="1"/>
  <c r="I122" i="5" s="1"/>
  <c r="G125" i="5"/>
  <c r="G124" i="5" s="1"/>
  <c r="G123" i="5" s="1"/>
  <c r="G122" i="5" s="1"/>
  <c r="G230" i="5" l="1"/>
  <c r="B12" i="4" s="1"/>
  <c r="F56" i="3"/>
  <c r="G197" i="5"/>
  <c r="G259" i="5"/>
  <c r="G315" i="5"/>
  <c r="H219" i="5"/>
  <c r="H218" i="5" s="1"/>
  <c r="H214" i="5"/>
  <c r="H212" i="5" s="1"/>
  <c r="H211" i="5" s="1"/>
  <c r="H207" i="5"/>
  <c r="H205" i="5" s="1"/>
  <c r="H204" i="5" s="1"/>
  <c r="H198" i="5"/>
  <c r="H197" i="5" s="1"/>
  <c r="I197" i="5" l="1"/>
  <c r="I198" i="5"/>
  <c r="H22" i="3" l="1"/>
  <c r="H456" i="5" l="1"/>
  <c r="H567" i="5"/>
  <c r="I494" i="5"/>
  <c r="I508" i="5"/>
  <c r="F97" i="3"/>
  <c r="F91" i="3"/>
  <c r="I16" i="5"/>
  <c r="H85" i="3"/>
  <c r="I155" i="5"/>
  <c r="I233" i="5"/>
  <c r="I231" i="5" s="1"/>
  <c r="I230" i="5" s="1"/>
  <c r="I570" i="5"/>
  <c r="H601" i="5"/>
  <c r="I601" i="5"/>
  <c r="G601" i="5"/>
  <c r="I604" i="5"/>
  <c r="I603" i="5" s="1"/>
  <c r="I598" i="5" s="1"/>
  <c r="F70" i="3"/>
  <c r="F81" i="3" l="1"/>
  <c r="I507" i="5"/>
  <c r="G496" i="5"/>
  <c r="G495" i="5" s="1"/>
  <c r="G494" i="5" s="1"/>
  <c r="H564" i="5"/>
  <c r="C25" i="4" s="1"/>
  <c r="E29" i="2"/>
  <c r="D20" i="2" l="1"/>
  <c r="H57" i="3"/>
  <c r="J9" i="7"/>
  <c r="J12" i="7"/>
  <c r="J13" i="7"/>
  <c r="J14" i="7"/>
  <c r="J11" i="7"/>
  <c r="J10" i="7"/>
  <c r="I326" i="5"/>
  <c r="I325" i="5" s="1"/>
  <c r="H327" i="5"/>
  <c r="H326" i="5" s="1"/>
  <c r="I333" i="5"/>
  <c r="I332" i="5" s="1"/>
  <c r="I330" i="5" s="1"/>
  <c r="H334" i="5"/>
  <c r="H333" i="5" s="1"/>
  <c r="H329" i="5" s="1"/>
  <c r="H345" i="5"/>
  <c r="H317" i="5" l="1"/>
  <c r="I329" i="5"/>
  <c r="H342" i="5"/>
  <c r="H339" i="5" s="1"/>
  <c r="I341" i="5"/>
  <c r="I340" i="5" s="1"/>
  <c r="I339" i="5" s="1"/>
  <c r="H58" i="3"/>
  <c r="I323" i="5"/>
  <c r="D40" i="4" s="1"/>
  <c r="H341" i="5"/>
  <c r="H340" i="5" s="1"/>
  <c r="H322" i="5"/>
  <c r="H325" i="5"/>
  <c r="H323" i="5" s="1"/>
  <c r="H332" i="5"/>
  <c r="H330" i="5" s="1"/>
  <c r="I322" i="5"/>
  <c r="I349" i="5"/>
  <c r="I348" i="5" l="1"/>
  <c r="I347" i="5" s="1"/>
  <c r="I337" i="5" s="1"/>
  <c r="I336" i="5" s="1"/>
  <c r="C40" i="4"/>
  <c r="I484" i="5"/>
  <c r="I485" i="5"/>
  <c r="H487" i="5"/>
  <c r="G484" i="5"/>
  <c r="G485" i="5" s="1"/>
  <c r="H49" i="5"/>
  <c r="H51" i="5"/>
  <c r="H52" i="5"/>
  <c r="H43" i="5"/>
  <c r="H42" i="5" s="1"/>
  <c r="D16" i="4" l="1"/>
  <c r="D15" i="4" s="1"/>
  <c r="G598" i="5"/>
  <c r="G597" i="5" s="1"/>
  <c r="H19" i="3"/>
  <c r="H26" i="3"/>
  <c r="H29" i="3"/>
  <c r="H31" i="3"/>
  <c r="H37" i="3"/>
  <c r="H36" i="3" s="1"/>
  <c r="F37" i="3"/>
  <c r="F12" i="3"/>
  <c r="F13" i="3"/>
  <c r="I15" i="5"/>
  <c r="I14" i="5" s="1"/>
  <c r="H18" i="5"/>
  <c r="H24" i="5"/>
  <c r="H23" i="5" s="1"/>
  <c r="H22" i="5" s="1"/>
  <c r="H21" i="5" s="1"/>
  <c r="H30" i="5"/>
  <c r="H29" i="5" s="1"/>
  <c r="H28" i="5" s="1"/>
  <c r="H27" i="5" s="1"/>
  <c r="H36" i="5"/>
  <c r="H35" i="5" s="1"/>
  <c r="H57" i="5"/>
  <c r="H55" i="5" s="1"/>
  <c r="I63" i="5"/>
  <c r="I61" i="5" s="1"/>
  <c r="I60" i="5" s="1"/>
  <c r="H64" i="5"/>
  <c r="H63" i="5" s="1"/>
  <c r="H61" i="5" s="1"/>
  <c r="H60" i="5" s="1"/>
  <c r="I75" i="5"/>
  <c r="I74" i="5" s="1"/>
  <c r="I73" i="5" s="1"/>
  <c r="H75" i="5"/>
  <c r="H74" i="5" s="1"/>
  <c r="H73" i="5" s="1"/>
  <c r="I81" i="5"/>
  <c r="H81" i="5"/>
  <c r="H96" i="5"/>
  <c r="I154" i="5"/>
  <c r="I157" i="5"/>
  <c r="I360" i="5"/>
  <c r="I357" i="5" s="1"/>
  <c r="H360" i="5"/>
  <c r="H357" i="5" s="1"/>
  <c r="I389" i="5"/>
  <c r="H389" i="5"/>
  <c r="I396" i="5"/>
  <c r="H396" i="5"/>
  <c r="I399" i="5"/>
  <c r="H399" i="5"/>
  <c r="I406" i="5"/>
  <c r="H406" i="5"/>
  <c r="H408" i="5"/>
  <c r="H403" i="5" s="1"/>
  <c r="I408" i="5"/>
  <c r="I403" i="5" s="1"/>
  <c r="I411" i="5"/>
  <c r="I410" i="5" s="1"/>
  <c r="H411" i="5"/>
  <c r="H410" i="5" s="1"/>
  <c r="I418" i="5"/>
  <c r="I417" i="5" s="1"/>
  <c r="I416" i="5" s="1"/>
  <c r="H418" i="5"/>
  <c r="I448" i="5"/>
  <c r="I447" i="5" s="1"/>
  <c r="I446" i="5" s="1"/>
  <c r="H448" i="5"/>
  <c r="H447" i="5" s="1"/>
  <c r="H446" i="5" s="1"/>
  <c r="H571" i="5"/>
  <c r="H276" i="5"/>
  <c r="G58" i="3"/>
  <c r="H241" i="5"/>
  <c r="H252" i="5"/>
  <c r="H258" i="5"/>
  <c r="H104" i="5"/>
  <c r="H111" i="5"/>
  <c r="H142" i="5"/>
  <c r="H143" i="5"/>
  <c r="I136" i="5"/>
  <c r="H136" i="5"/>
  <c r="H135" i="5" s="1"/>
  <c r="H133" i="5"/>
  <c r="H132" i="5" s="1"/>
  <c r="I133" i="5"/>
  <c r="I132" i="5" s="1"/>
  <c r="G100" i="3"/>
  <c r="H101" i="3"/>
  <c r="H70" i="3"/>
  <c r="H46" i="3" s="1"/>
  <c r="H64" i="3"/>
  <c r="H63" i="3" s="1"/>
  <c r="G45" i="5"/>
  <c r="G49" i="5"/>
  <c r="F57" i="3"/>
  <c r="G57" i="3" s="1"/>
  <c r="H34" i="5" l="1"/>
  <c r="G84" i="3"/>
  <c r="H72" i="5"/>
  <c r="I72" i="5"/>
  <c r="F10" i="3"/>
  <c r="I402" i="5"/>
  <c r="H402" i="5"/>
  <c r="H54" i="5"/>
  <c r="C22" i="4"/>
  <c r="H33" i="5"/>
  <c r="C41" i="4"/>
  <c r="I415" i="5"/>
  <c r="D24" i="4"/>
  <c r="I445" i="5"/>
  <c r="H445" i="5"/>
  <c r="I13" i="5"/>
  <c r="H16" i="5"/>
  <c r="H15" i="5" s="1"/>
  <c r="H14" i="5" s="1"/>
  <c r="I135" i="5"/>
  <c r="I131" i="5" s="1"/>
  <c r="I130" i="5" s="1"/>
  <c r="H131" i="5"/>
  <c r="H130" i="5" s="1"/>
  <c r="H13" i="5" l="1"/>
  <c r="G406" i="5"/>
  <c r="G408" i="5"/>
  <c r="G403" i="5" s="1"/>
  <c r="F64" i="3"/>
  <c r="G70" i="3"/>
  <c r="F63" i="3" l="1"/>
  <c r="F73" i="3"/>
  <c r="G85" i="3"/>
  <c r="F94" i="3"/>
  <c r="H94" i="3" s="1"/>
  <c r="F101" i="3"/>
  <c r="G101" i="3" s="1"/>
  <c r="H15" i="3"/>
  <c r="C14" i="4"/>
  <c r="C13" i="4" s="1"/>
  <c r="G10" i="3" l="1"/>
  <c r="I363" i="5"/>
  <c r="I365" i="5"/>
  <c r="I364" i="5" s="1"/>
  <c r="H367" i="5"/>
  <c r="H366" i="5" s="1"/>
  <c r="I372" i="5"/>
  <c r="I369" i="5" s="1"/>
  <c r="H374" i="5"/>
  <c r="H372" i="5" s="1"/>
  <c r="H369" i="5" s="1"/>
  <c r="I377" i="5"/>
  <c r="D34" i="4" s="1"/>
  <c r="I380" i="5"/>
  <c r="I376" i="5" s="1"/>
  <c r="H380" i="5"/>
  <c r="H376" i="5" s="1"/>
  <c r="I611" i="5"/>
  <c r="I610" i="5" s="1"/>
  <c r="H612" i="5"/>
  <c r="H611" i="5" s="1"/>
  <c r="H610" i="5" s="1"/>
  <c r="H609" i="5" s="1"/>
  <c r="H608" i="5" s="1"/>
  <c r="H607" i="5" s="1"/>
  <c r="H594" i="5"/>
  <c r="I587" i="5"/>
  <c r="I586" i="5" s="1"/>
  <c r="I585" i="5" s="1"/>
  <c r="H587" i="5"/>
  <c r="H586" i="5" s="1"/>
  <c r="H585" i="5" s="1"/>
  <c r="H604" i="5"/>
  <c r="H603" i="5" s="1"/>
  <c r="H578" i="5"/>
  <c r="I580" i="5"/>
  <c r="I575" i="5" s="1"/>
  <c r="H580" i="5"/>
  <c r="G580" i="5"/>
  <c r="I568" i="5"/>
  <c r="I564" i="5" s="1"/>
  <c r="H568" i="5"/>
  <c r="I540" i="5"/>
  <c r="I544" i="5"/>
  <c r="H544" i="5"/>
  <c r="I537" i="5"/>
  <c r="I536" i="5" s="1"/>
  <c r="I535" i="5" s="1"/>
  <c r="I534" i="5" s="1"/>
  <c r="H538" i="5"/>
  <c r="H537" i="5" s="1"/>
  <c r="H536" i="5" s="1"/>
  <c r="H535" i="5" s="1"/>
  <c r="H534" i="5" s="1"/>
  <c r="I530" i="5"/>
  <c r="H530" i="5"/>
  <c r="H529" i="5" s="1"/>
  <c r="H528" i="5" s="1"/>
  <c r="H527" i="5" s="1"/>
  <c r="I524" i="5"/>
  <c r="I523" i="5" s="1"/>
  <c r="I522" i="5" s="1"/>
  <c r="I521" i="5" s="1"/>
  <c r="H524" i="5"/>
  <c r="H523" i="5" s="1"/>
  <c r="H522" i="5" s="1"/>
  <c r="H521" i="5" s="1"/>
  <c r="I518" i="5"/>
  <c r="I517" i="5" s="1"/>
  <c r="I516" i="5" s="1"/>
  <c r="I515" i="5" s="1"/>
  <c r="H519" i="5"/>
  <c r="H518" i="5" s="1"/>
  <c r="H517" i="5" s="1"/>
  <c r="H516" i="5" s="1"/>
  <c r="H515" i="5" s="1"/>
  <c r="I491" i="5"/>
  <c r="H491" i="5"/>
  <c r="H511" i="5"/>
  <c r="H512" i="5"/>
  <c r="I481" i="5"/>
  <c r="I480" i="5" s="1"/>
  <c r="I479" i="5" s="1"/>
  <c r="I478" i="5" s="1"/>
  <c r="H482" i="5"/>
  <c r="H481" i="5" s="1"/>
  <c r="H480" i="5" s="1"/>
  <c r="H479" i="5" s="1"/>
  <c r="H478" i="5" s="1"/>
  <c r="I475" i="5"/>
  <c r="I473" i="5" s="1"/>
  <c r="I471" i="5" s="1"/>
  <c r="I470" i="5" s="1"/>
  <c r="H476" i="5"/>
  <c r="H475" i="5" s="1"/>
  <c r="H473" i="5" s="1"/>
  <c r="H471" i="5" s="1"/>
  <c r="H470" i="5" s="1"/>
  <c r="H463" i="5"/>
  <c r="H462" i="5" s="1"/>
  <c r="I462" i="5"/>
  <c r="I467" i="5"/>
  <c r="H467" i="5"/>
  <c r="H455" i="5"/>
  <c r="I455" i="5"/>
  <c r="I458" i="5"/>
  <c r="I442" i="5"/>
  <c r="I440" i="5" s="1"/>
  <c r="I439" i="5" s="1"/>
  <c r="I438" i="5" s="1"/>
  <c r="H442" i="5"/>
  <c r="I434" i="5"/>
  <c r="I433" i="5" s="1"/>
  <c r="I432" i="5" s="1"/>
  <c r="I431" i="5" s="1"/>
  <c r="H436" i="5"/>
  <c r="I426" i="5"/>
  <c r="H426" i="5"/>
  <c r="I309" i="5"/>
  <c r="I308" i="5" s="1"/>
  <c r="I307" i="5" s="1"/>
  <c r="D38" i="4" s="1"/>
  <c r="H309" i="5"/>
  <c r="H308" i="5" s="1"/>
  <c r="H307" i="5" s="1"/>
  <c r="C38" i="4" s="1"/>
  <c r="I297" i="5"/>
  <c r="I296" i="5" s="1"/>
  <c r="H297" i="5"/>
  <c r="H296" i="5" s="1"/>
  <c r="H295" i="5" s="1"/>
  <c r="H294" i="5" s="1"/>
  <c r="I303" i="5"/>
  <c r="I302" i="5" s="1"/>
  <c r="I301" i="5" s="1"/>
  <c r="D37" i="4" s="1"/>
  <c r="H303" i="5"/>
  <c r="H302" i="5" s="1"/>
  <c r="I290" i="5"/>
  <c r="I289" i="5" s="1"/>
  <c r="I288" i="5" s="1"/>
  <c r="I282" i="5"/>
  <c r="H283" i="5"/>
  <c r="H282" i="5" s="1"/>
  <c r="H191" i="5"/>
  <c r="H190" i="5" s="1"/>
  <c r="H184" i="5"/>
  <c r="H183" i="5" s="1"/>
  <c r="I184" i="5"/>
  <c r="I183" i="5" s="1"/>
  <c r="I187" i="5"/>
  <c r="H188" i="5"/>
  <c r="H187" i="5" s="1"/>
  <c r="I180" i="5"/>
  <c r="I179" i="5" s="1"/>
  <c r="I178" i="5" s="1"/>
  <c r="I177" i="5" s="1"/>
  <c r="H181" i="5"/>
  <c r="H180" i="5" s="1"/>
  <c r="H179" i="5" s="1"/>
  <c r="H178" i="5" s="1"/>
  <c r="H177" i="5" s="1"/>
  <c r="I174" i="5"/>
  <c r="I173" i="5" s="1"/>
  <c r="H175" i="5"/>
  <c r="H174" i="5" s="1"/>
  <c r="H173" i="5" s="1"/>
  <c r="I168" i="5"/>
  <c r="I167" i="5" s="1"/>
  <c r="H169" i="5"/>
  <c r="H168" i="5" s="1"/>
  <c r="H167" i="5" s="1"/>
  <c r="H166" i="5" s="1"/>
  <c r="I162" i="5"/>
  <c r="H162" i="5"/>
  <c r="H150" i="5"/>
  <c r="H148" i="5" s="1"/>
  <c r="H147" i="5" s="1"/>
  <c r="I150" i="5"/>
  <c r="H151" i="5"/>
  <c r="I151" i="5"/>
  <c r="H118" i="5"/>
  <c r="H117" i="5" s="1"/>
  <c r="H116" i="5" s="1"/>
  <c r="I119" i="5"/>
  <c r="I118" i="5" s="1"/>
  <c r="H88" i="5"/>
  <c r="H85" i="5" s="1"/>
  <c r="I88" i="5"/>
  <c r="I85" i="5" s="1"/>
  <c r="I84" i="5" s="1"/>
  <c r="H301" i="5" l="1"/>
  <c r="C37" i="4" s="1"/>
  <c r="G69" i="3"/>
  <c r="H172" i="5"/>
  <c r="H171" i="5" s="1"/>
  <c r="H434" i="5"/>
  <c r="H433" i="5" s="1"/>
  <c r="H432" i="5" s="1"/>
  <c r="H431" i="5" s="1"/>
  <c r="I356" i="5"/>
  <c r="I355" i="5" s="1"/>
  <c r="I563" i="5"/>
  <c r="D25" i="4"/>
  <c r="D23" i="4" s="1"/>
  <c r="I590" i="5"/>
  <c r="H590" i="5"/>
  <c r="I454" i="5"/>
  <c r="H508" i="5"/>
  <c r="H155" i="5"/>
  <c r="I597" i="5"/>
  <c r="H597" i="5"/>
  <c r="F48" i="3"/>
  <c r="I117" i="5"/>
  <c r="I116" i="5" s="1"/>
  <c r="I422" i="5"/>
  <c r="H584" i="5"/>
  <c r="I584" i="5"/>
  <c r="I574" i="5"/>
  <c r="H350" i="5"/>
  <c r="H349" i="5" s="1"/>
  <c r="H348" i="5" s="1"/>
  <c r="C16" i="4" s="1"/>
  <c r="C15" i="4" s="1"/>
  <c r="H484" i="5"/>
  <c r="H485" i="5" s="1"/>
  <c r="H377" i="5"/>
  <c r="C34" i="4" s="1"/>
  <c r="I609" i="5"/>
  <c r="I608" i="5" s="1"/>
  <c r="I607" i="5" s="1"/>
  <c r="H75" i="3"/>
  <c r="H54" i="3" s="1"/>
  <c r="I166" i="5"/>
  <c r="I165" i="5" s="1"/>
  <c r="I148" i="5"/>
  <c r="I147" i="5" s="1"/>
  <c r="I295" i="5"/>
  <c r="I294" i="5" s="1"/>
  <c r="H66" i="3"/>
  <c r="H65" i="3" s="1"/>
  <c r="I172" i="5"/>
  <c r="I371" i="5"/>
  <c r="I370" i="5" s="1"/>
  <c r="D32" i="4" s="1"/>
  <c r="F47" i="3"/>
  <c r="I306" i="5"/>
  <c r="H454" i="5"/>
  <c r="H563" i="5"/>
  <c r="H306" i="5"/>
  <c r="H371" i="5"/>
  <c r="H370" i="5" s="1"/>
  <c r="H300" i="5"/>
  <c r="I300" i="5"/>
  <c r="H84" i="5"/>
  <c r="H165" i="5"/>
  <c r="I287" i="5"/>
  <c r="H363" i="5"/>
  <c r="H356" i="5" s="1"/>
  <c r="H355" i="5" s="1"/>
  <c r="H365" i="5"/>
  <c r="H364" i="5" s="1"/>
  <c r="H423" i="5"/>
  <c r="H422" i="5" s="1"/>
  <c r="H421" i="5"/>
  <c r="I421" i="5"/>
  <c r="H440" i="5"/>
  <c r="H439" i="5" s="1"/>
  <c r="H438" i="5" s="1"/>
  <c r="H290" i="5"/>
  <c r="H289" i="5" s="1"/>
  <c r="H288" i="5" s="1"/>
  <c r="H194" i="5"/>
  <c r="H429" i="5" l="1"/>
  <c r="H154" i="5"/>
  <c r="C30" i="4"/>
  <c r="H507" i="5"/>
  <c r="H452" i="5" s="1"/>
  <c r="H49" i="3"/>
  <c r="H128" i="5"/>
  <c r="H583" i="5"/>
  <c r="I583" i="5"/>
  <c r="C32" i="4"/>
  <c r="I562" i="5"/>
  <c r="I171" i="5"/>
  <c r="D30" i="4"/>
  <c r="H347" i="5"/>
  <c r="H287" i="5"/>
  <c r="H285" i="5" s="1"/>
  <c r="I529" i="5"/>
  <c r="I528" i="5" s="1"/>
  <c r="I429" i="5"/>
  <c r="I398" i="5"/>
  <c r="I388" i="5"/>
  <c r="I359" i="5"/>
  <c r="D14" i="4"/>
  <c r="D13" i="4" s="1"/>
  <c r="I316" i="5"/>
  <c r="I315" i="5" s="1"/>
  <c r="I285" i="5"/>
  <c r="I275" i="5"/>
  <c r="I272" i="5"/>
  <c r="I257" i="5"/>
  <c r="I253" i="5"/>
  <c r="I248" i="5"/>
  <c r="I244" i="5"/>
  <c r="I240" i="5"/>
  <c r="H56" i="3"/>
  <c r="I144" i="5"/>
  <c r="I113" i="5"/>
  <c r="I105" i="5"/>
  <c r="I94" i="5"/>
  <c r="I80" i="5"/>
  <c r="I42" i="5"/>
  <c r="I41" i="5" s="1"/>
  <c r="H337" i="5" l="1"/>
  <c r="H336" i="5" s="1"/>
  <c r="I527" i="5"/>
  <c r="I452" i="5" s="1"/>
  <c r="I40" i="5"/>
  <c r="I271" i="5"/>
  <c r="D36" i="4" s="1"/>
  <c r="D35" i="4" s="1"/>
  <c r="I79" i="5"/>
  <c r="I78" i="5" s="1"/>
  <c r="I243" i="5"/>
  <c r="I102" i="5"/>
  <c r="H102" i="5" s="1"/>
  <c r="G83" i="3" s="1"/>
  <c r="I141" i="5"/>
  <c r="I256" i="5"/>
  <c r="I93" i="5"/>
  <c r="I110" i="5"/>
  <c r="I239" i="5"/>
  <c r="I247" i="5"/>
  <c r="I251" i="5"/>
  <c r="I358" i="5"/>
  <c r="D33" i="4" s="1"/>
  <c r="D31" i="4" s="1"/>
  <c r="I387" i="5"/>
  <c r="I393" i="5"/>
  <c r="D20" i="4" s="1"/>
  <c r="I260" i="5"/>
  <c r="I259" i="5" s="1"/>
  <c r="I62" i="5"/>
  <c r="I92" i="5" l="1"/>
  <c r="H83" i="3"/>
  <c r="H82" i="3" s="1"/>
  <c r="I386" i="5"/>
  <c r="D29" i="4"/>
  <c r="D12" i="4"/>
  <c r="I39" i="5"/>
  <c r="I392" i="5"/>
  <c r="I314" i="5"/>
  <c r="I313" i="5" s="1"/>
  <c r="I312" i="5" s="1"/>
  <c r="D42" i="4"/>
  <c r="I101" i="5"/>
  <c r="I140" i="5"/>
  <c r="I255" i="5"/>
  <c r="D28" i="4" s="1"/>
  <c r="I250" i="5"/>
  <c r="D21" i="4" s="1"/>
  <c r="I246" i="5"/>
  <c r="I238" i="5"/>
  <c r="I242" i="5"/>
  <c r="I109" i="5"/>
  <c r="I270" i="5"/>
  <c r="I268" i="5" s="1"/>
  <c r="I267" i="5" s="1"/>
  <c r="H99" i="3"/>
  <c r="H98" i="3" s="1"/>
  <c r="I139" i="5" l="1"/>
  <c r="I266" i="5"/>
  <c r="I385" i="5"/>
  <c r="I384" i="5" s="1"/>
  <c r="I383" i="5" s="1"/>
  <c r="I229" i="5"/>
  <c r="I227" i="5" s="1"/>
  <c r="I226" i="5" s="1"/>
  <c r="I225" i="5" s="1"/>
  <c r="D19" i="4"/>
  <c r="I108" i="5"/>
  <c r="I100" i="5"/>
  <c r="H8" i="7"/>
  <c r="J8" i="7" s="1"/>
  <c r="H13" i="7"/>
  <c r="H11" i="7" s="1"/>
  <c r="G36" i="5"/>
  <c r="I36" i="5" s="1"/>
  <c r="G113" i="5"/>
  <c r="G119" i="5"/>
  <c r="G118" i="5" s="1"/>
  <c r="G155" i="5"/>
  <c r="G248" i="5"/>
  <c r="G530" i="5"/>
  <c r="G56" i="3" l="1"/>
  <c r="G55" i="3" s="1"/>
  <c r="F22" i="3"/>
  <c r="G275" i="5"/>
  <c r="G133" i="5"/>
  <c r="G132" i="5" s="1"/>
  <c r="G16" i="5"/>
  <c r="C12" i="4" l="1"/>
  <c r="G591" i="5"/>
  <c r="G418" i="5" l="1"/>
  <c r="G272" i="5"/>
  <c r="G194" i="5"/>
  <c r="I194" i="5" s="1"/>
  <c r="G191" i="5"/>
  <c r="G544" i="5"/>
  <c r="G541" i="5"/>
  <c r="G540" i="5" s="1"/>
  <c r="G190" i="5" l="1"/>
  <c r="I190" i="5" s="1"/>
  <c r="I128" i="5" s="1"/>
  <c r="I191" i="5"/>
  <c r="D27" i="4" s="1"/>
  <c r="G271" i="5"/>
  <c r="G117" i="5"/>
  <c r="G116" i="5" s="1"/>
  <c r="G88" i="5"/>
  <c r="G85" i="5" s="1"/>
  <c r="G84" i="5" s="1"/>
  <c r="G537" i="5"/>
  <c r="G536" i="5" s="1"/>
  <c r="G604" i="5"/>
  <c r="G603" i="5" s="1"/>
  <c r="G611" i="5"/>
  <c r="G610" i="5" s="1"/>
  <c r="G309" i="5"/>
  <c r="G308" i="5" s="1"/>
  <c r="G303" i="5"/>
  <c r="G302" i="5" s="1"/>
  <c r="G301" i="5" s="1"/>
  <c r="G300" i="5" s="1"/>
  <c r="G297" i="5"/>
  <c r="G296" i="5" s="1"/>
  <c r="G154" i="5"/>
  <c r="G157" i="5"/>
  <c r="G110" i="5"/>
  <c r="G105" i="5"/>
  <c r="D26" i="4" l="1"/>
  <c r="C36" i="4"/>
  <c r="C35" i="4" s="1"/>
  <c r="G270" i="5"/>
  <c r="H101" i="5"/>
  <c r="G109" i="5"/>
  <c r="G609" i="5"/>
  <c r="G608" i="5" s="1"/>
  <c r="G607" i="5" s="1"/>
  <c r="F75" i="3"/>
  <c r="H600" i="5"/>
  <c r="G295" i="5"/>
  <c r="G294" i="5" s="1"/>
  <c r="F66" i="3"/>
  <c r="G307" i="5"/>
  <c r="G306" i="5" s="1"/>
  <c r="G535" i="5"/>
  <c r="G534" i="5" s="1"/>
  <c r="H268" i="5" l="1"/>
  <c r="H267" i="5" s="1"/>
  <c r="G268" i="5"/>
  <c r="G101" i="5"/>
  <c r="G108" i="5"/>
  <c r="F54" i="3"/>
  <c r="F49" i="3" s="1"/>
  <c r="G49" i="3" s="1"/>
  <c r="G75" i="3"/>
  <c r="F65" i="3"/>
  <c r="G377" i="5"/>
  <c r="G100" i="5" l="1"/>
  <c r="G54" i="3"/>
  <c r="G282" i="5"/>
  <c r="G184" i="5"/>
  <c r="G187" i="5"/>
  <c r="G57" i="5" l="1"/>
  <c r="G56" i="5" l="1"/>
  <c r="I56" i="5" s="1"/>
  <c r="I57" i="5"/>
  <c r="G55" i="5"/>
  <c r="I55" i="5" s="1"/>
  <c r="D22" i="4" s="1"/>
  <c r="F34" i="3"/>
  <c r="F36" i="3"/>
  <c r="F31" i="3" l="1"/>
  <c r="F17" i="3" l="1"/>
  <c r="F16" i="3" s="1"/>
  <c r="F19" i="3"/>
  <c r="F26" i="3"/>
  <c r="F29" i="3"/>
  <c r="G15" i="5"/>
  <c r="G14" i="5" s="1"/>
  <c r="D19" i="2" l="1"/>
  <c r="D18" i="2" s="1"/>
  <c r="B22" i="4"/>
  <c r="G94" i="5" l="1"/>
  <c r="G54" i="5"/>
  <c r="I54" i="5" s="1"/>
  <c r="G81" i="5"/>
  <c r="G80" i="5" s="1"/>
  <c r="H79" i="5" s="1"/>
  <c r="H78" i="5" s="1"/>
  <c r="G75" i="5"/>
  <c r="G372" i="5"/>
  <c r="G371" i="5" s="1"/>
  <c r="G529" i="5"/>
  <c r="F82" i="3" l="1"/>
  <c r="G82" i="3" s="1"/>
  <c r="H93" i="5"/>
  <c r="C27" i="4" s="1"/>
  <c r="G79" i="5"/>
  <c r="G78" i="5" s="1"/>
  <c r="G74" i="5"/>
  <c r="G370" i="5"/>
  <c r="G528" i="5"/>
  <c r="G527" i="5" s="1"/>
  <c r="G369" i="5"/>
  <c r="H92" i="5" l="1"/>
  <c r="G73" i="5"/>
  <c r="G93" i="5"/>
  <c r="G524" i="5"/>
  <c r="G523" i="5" s="1"/>
  <c r="G522" i="5" s="1"/>
  <c r="G518" i="5"/>
  <c r="G517" i="5" s="1"/>
  <c r="G594" i="5"/>
  <c r="G72" i="5" l="1"/>
  <c r="G92" i="5"/>
  <c r="G516" i="5"/>
  <c r="G590" i="5"/>
  <c r="G521" i="5"/>
  <c r="G515" i="5" l="1"/>
  <c r="G63" i="5" l="1"/>
  <c r="G61" i="5" l="1"/>
  <c r="G60" i="5" s="1"/>
  <c r="G62" i="5"/>
  <c r="G564" i="5"/>
  <c r="B25" i="4" s="1"/>
  <c r="G455" i="5"/>
  <c r="G448" i="5"/>
  <c r="G426" i="5"/>
  <c r="G290" i="5"/>
  <c r="G289" i="5" s="1"/>
  <c r="G288" i="5" s="1"/>
  <c r="G69" i="5"/>
  <c r="G68" i="5" s="1"/>
  <c r="H7" i="7"/>
  <c r="J7" i="7" s="1"/>
  <c r="G287" i="5" l="1"/>
  <c r="G285" i="5" s="1"/>
  <c r="B36" i="4"/>
  <c r="F99" i="3"/>
  <c r="F98" i="3" s="1"/>
  <c r="G98" i="3" s="1"/>
  <c r="H62" i="5"/>
  <c r="G67" i="5"/>
  <c r="G66" i="5" s="1"/>
  <c r="G423" i="5"/>
  <c r="G422" i="5" s="1"/>
  <c r="G454" i="5"/>
  <c r="B18" i="4" l="1"/>
  <c r="G99" i="3"/>
  <c r="G587" i="5"/>
  <c r="G586" i="5" s="1"/>
  <c r="G585" i="5" s="1"/>
  <c r="G578" i="5"/>
  <c r="G568" i="5"/>
  <c r="G563" i="5"/>
  <c r="G491" i="5"/>
  <c r="G481" i="5"/>
  <c r="G480" i="5" s="1"/>
  <c r="G475" i="5"/>
  <c r="G473" i="5" s="1"/>
  <c r="G471" i="5" s="1"/>
  <c r="G470" i="5" s="1"/>
  <c r="G467" i="5"/>
  <c r="G447" i="5"/>
  <c r="G446" i="5" s="1"/>
  <c r="G445" i="5" s="1"/>
  <c r="G442" i="5"/>
  <c r="G440" i="5" s="1"/>
  <c r="G439" i="5" s="1"/>
  <c r="G438" i="5" s="1"/>
  <c r="G434" i="5"/>
  <c r="G433" i="5" s="1"/>
  <c r="G421" i="5"/>
  <c r="G417" i="5"/>
  <c r="G412" i="5"/>
  <c r="G411" i="5" s="1"/>
  <c r="G399" i="5"/>
  <c r="G398" i="5" s="1"/>
  <c r="G393" i="5" s="1"/>
  <c r="B20" i="4" s="1"/>
  <c r="G396" i="5"/>
  <c r="G389" i="5"/>
  <c r="G380" i="5"/>
  <c r="G365" i="5"/>
  <c r="G360" i="5"/>
  <c r="G359" i="5" s="1"/>
  <c r="G349" i="5"/>
  <c r="G333" i="5"/>
  <c r="G329" i="5" s="1"/>
  <c r="G326" i="5"/>
  <c r="G325" i="5" s="1"/>
  <c r="G257" i="5"/>
  <c r="G253" i="5"/>
  <c r="G247" i="5"/>
  <c r="G244" i="5"/>
  <c r="G240" i="5"/>
  <c r="G180" i="5"/>
  <c r="G179" i="5" s="1"/>
  <c r="G178" i="5" s="1"/>
  <c r="G177" i="5" s="1"/>
  <c r="G174" i="5"/>
  <c r="G173" i="5" s="1"/>
  <c r="G168" i="5"/>
  <c r="G167" i="5" s="1"/>
  <c r="G162" i="5"/>
  <c r="G151" i="5"/>
  <c r="G150" i="5"/>
  <c r="G144" i="5"/>
  <c r="G136" i="5"/>
  <c r="G42" i="5"/>
  <c r="G35" i="5"/>
  <c r="F69" i="3" s="1"/>
  <c r="G30" i="5"/>
  <c r="G24" i="5"/>
  <c r="F31" i="2"/>
  <c r="D31" i="2"/>
  <c r="F86" i="3" l="1"/>
  <c r="G23" i="5"/>
  <c r="I23" i="5" s="1"/>
  <c r="I24" i="5"/>
  <c r="G29" i="5"/>
  <c r="I30" i="5"/>
  <c r="I35" i="5"/>
  <c r="H69" i="3" s="1"/>
  <c r="G348" i="5"/>
  <c r="G347" i="5" s="1"/>
  <c r="G392" i="5"/>
  <c r="E31" i="2"/>
  <c r="B42" i="4"/>
  <c r="H315" i="5"/>
  <c r="C42" i="4" s="1"/>
  <c r="C39" i="4" s="1"/>
  <c r="F79" i="3"/>
  <c r="G243" i="5"/>
  <c r="G251" i="5"/>
  <c r="H393" i="5"/>
  <c r="C20" i="4" s="1"/>
  <c r="G358" i="5"/>
  <c r="B33" i="4" s="1"/>
  <c r="H358" i="5"/>
  <c r="C33" i="4" s="1"/>
  <c r="C31" i="4" s="1"/>
  <c r="G239" i="5"/>
  <c r="H239" i="5" s="1"/>
  <c r="H240" i="5"/>
  <c r="G246" i="5"/>
  <c r="G256" i="5"/>
  <c r="H257" i="5"/>
  <c r="G141" i="5"/>
  <c r="G416" i="5"/>
  <c r="G415" i="5" s="1"/>
  <c r="H416" i="5"/>
  <c r="C24" i="4" s="1"/>
  <c r="C23" i="4" s="1"/>
  <c r="G323" i="5"/>
  <c r="G135" i="5"/>
  <c r="G131" i="5" s="1"/>
  <c r="F68" i="3"/>
  <c r="G166" i="5"/>
  <c r="G165" i="5" s="1"/>
  <c r="G22" i="5"/>
  <c r="G388" i="5"/>
  <c r="G479" i="5"/>
  <c r="G478" i="5" s="1"/>
  <c r="G34" i="5"/>
  <c r="G364" i="5"/>
  <c r="B32" i="4" s="1"/>
  <c r="G148" i="5"/>
  <c r="G147" i="5" s="1"/>
  <c r="G584" i="5"/>
  <c r="G583" i="5" s="1"/>
  <c r="B34" i="4"/>
  <c r="G172" i="5"/>
  <c r="G13" i="5"/>
  <c r="G363" i="5"/>
  <c r="G322" i="5"/>
  <c r="B37" i="4"/>
  <c r="G432" i="5"/>
  <c r="G431" i="5" s="1"/>
  <c r="G429" i="5" s="1"/>
  <c r="G332" i="5"/>
  <c r="F58" i="3" s="1"/>
  <c r="B38" i="4"/>
  <c r="G41" i="5"/>
  <c r="G341" i="5"/>
  <c r="G410" i="5"/>
  <c r="G402" i="5" s="1"/>
  <c r="G357" i="5"/>
  <c r="G376" i="5"/>
  <c r="G130" i="5" l="1"/>
  <c r="G356" i="5"/>
  <c r="G355" i="5" s="1"/>
  <c r="B35" i="4"/>
  <c r="H68" i="3"/>
  <c r="G68" i="3" s="1"/>
  <c r="G28" i="5"/>
  <c r="I29" i="5"/>
  <c r="G33" i="5"/>
  <c r="I33" i="5" s="1"/>
  <c r="I34" i="5"/>
  <c r="D41" i="4" s="1"/>
  <c r="D39" i="4" s="1"/>
  <c r="B41" i="4"/>
  <c r="G171" i="5"/>
  <c r="B30" i="4"/>
  <c r="G21" i="5"/>
  <c r="I21" i="5" s="1"/>
  <c r="I22" i="5"/>
  <c r="B16" i="4"/>
  <c r="B15" i="4" s="1"/>
  <c r="G340" i="5"/>
  <c r="G339" i="5" s="1"/>
  <c r="G337" i="5" s="1"/>
  <c r="G336" i="5" s="1"/>
  <c r="G574" i="5"/>
  <c r="G562" i="5" s="1"/>
  <c r="H574" i="5"/>
  <c r="H562" i="5" s="1"/>
  <c r="G140" i="5"/>
  <c r="G139" i="5" s="1"/>
  <c r="G314" i="5"/>
  <c r="G238" i="5"/>
  <c r="B24" i="4"/>
  <c r="B23" i="4" s="1"/>
  <c r="H314" i="5"/>
  <c r="H313" i="5" s="1"/>
  <c r="H312" i="5" s="1"/>
  <c r="H266" i="5" s="1"/>
  <c r="F60" i="3"/>
  <c r="G40" i="5"/>
  <c r="G39" i="5" s="1"/>
  <c r="H41" i="5"/>
  <c r="H40" i="5" s="1"/>
  <c r="H387" i="5"/>
  <c r="H392" i="5"/>
  <c r="H415" i="5"/>
  <c r="G250" i="5"/>
  <c r="F72" i="3"/>
  <c r="G255" i="5"/>
  <c r="B28" i="4" s="1"/>
  <c r="H256" i="5"/>
  <c r="G242" i="5"/>
  <c r="F53" i="3"/>
  <c r="F55" i="3"/>
  <c r="G387" i="5"/>
  <c r="B29" i="4" s="1"/>
  <c r="G267" i="5"/>
  <c r="B31" i="4"/>
  <c r="G330" i="5"/>
  <c r="G507" i="5"/>
  <c r="G452" i="5" s="1"/>
  <c r="B11" i="4" l="1"/>
  <c r="B27" i="4"/>
  <c r="B26" i="4" s="1"/>
  <c r="H71" i="3"/>
  <c r="G27" i="5"/>
  <c r="G11" i="5" s="1"/>
  <c r="I28" i="5"/>
  <c r="F92" i="3"/>
  <c r="H92" i="3" s="1"/>
  <c r="G313" i="5"/>
  <c r="G312" i="5" s="1"/>
  <c r="G266" i="5" s="1"/>
  <c r="G72" i="3"/>
  <c r="H238" i="5"/>
  <c r="C19" i="4" s="1"/>
  <c r="G229" i="5"/>
  <c r="B19" i="4"/>
  <c r="B17" i="4" s="1"/>
  <c r="B14" i="4"/>
  <c r="B13" i="4" s="1"/>
  <c r="H39" i="5"/>
  <c r="H386" i="5"/>
  <c r="H385" i="5" s="1"/>
  <c r="H384" i="5" s="1"/>
  <c r="H383" i="5" s="1"/>
  <c r="C29" i="4"/>
  <c r="F59" i="3"/>
  <c r="B10" i="4"/>
  <c r="F71" i="3"/>
  <c r="H255" i="5"/>
  <c r="C28" i="4" s="1"/>
  <c r="G53" i="3"/>
  <c r="G46" i="3" s="1"/>
  <c r="F46" i="3"/>
  <c r="F77" i="3"/>
  <c r="F51" i="3"/>
  <c r="B21" i="4"/>
  <c r="C21" i="4"/>
  <c r="G386" i="5"/>
  <c r="G385" i="5" s="1"/>
  <c r="B40" i="4"/>
  <c r="B39" i="4" s="1"/>
  <c r="G71" i="3" l="1"/>
  <c r="F50" i="3"/>
  <c r="F44" i="3"/>
  <c r="F43" i="3" s="1"/>
  <c r="F76" i="3"/>
  <c r="D23" i="2" s="1"/>
  <c r="B9" i="4"/>
  <c r="I27" i="5"/>
  <c r="C26" i="4"/>
  <c r="H229" i="5"/>
  <c r="H227" i="5" s="1"/>
  <c r="H226" i="5" s="1"/>
  <c r="H225" i="5" s="1"/>
  <c r="G227" i="5"/>
  <c r="G226" i="5" s="1"/>
  <c r="G225" i="5" s="1"/>
  <c r="G384" i="5"/>
  <c r="G383" i="5" s="1"/>
  <c r="D22" i="2" l="1"/>
  <c r="D21" i="2" s="1"/>
  <c r="D24" i="2" s="1"/>
  <c r="G183" i="5"/>
  <c r="G128" i="5" s="1"/>
  <c r="G10" i="5" s="1"/>
  <c r="G9" i="5" l="1"/>
  <c r="G8" i="5" s="1"/>
  <c r="I69" i="5"/>
  <c r="I68" i="5" s="1"/>
  <c r="H69" i="5"/>
  <c r="H68" i="5" s="1"/>
  <c r="H67" i="5" l="1"/>
  <c r="C18" i="4" s="1"/>
  <c r="C17" i="4" s="1"/>
  <c r="I67" i="5"/>
  <c r="G52" i="3" l="1"/>
  <c r="H66" i="5"/>
  <c r="D18" i="4"/>
  <c r="D17" i="4" s="1"/>
  <c r="I66" i="5"/>
  <c r="G45" i="3" l="1"/>
  <c r="E19" i="2" l="1"/>
  <c r="E18" i="2" s="1"/>
  <c r="F19" i="2"/>
  <c r="F18" i="2" s="1"/>
  <c r="H46" i="5" l="1"/>
  <c r="C11" i="4" s="1"/>
  <c r="C10" i="4" s="1"/>
  <c r="C9" i="4" s="1"/>
  <c r="I45" i="5" l="1"/>
  <c r="D11" i="4"/>
  <c r="D10" i="4" s="1"/>
  <c r="D9" i="4" s="1"/>
  <c r="G51" i="3"/>
  <c r="G44" i="3" s="1"/>
  <c r="H45" i="5"/>
  <c r="H59" i="3"/>
  <c r="G59" i="3" s="1"/>
  <c r="H11" i="5" l="1"/>
  <c r="H10" i="5" s="1"/>
  <c r="H9" i="5" s="1"/>
  <c r="H8" i="5" s="1"/>
  <c r="I11" i="5"/>
  <c r="I10" i="5" s="1"/>
  <c r="I9" i="5" s="1"/>
  <c r="I8" i="5" s="1"/>
  <c r="G50" i="3"/>
  <c r="F22" i="2"/>
  <c r="G97" i="3" l="1"/>
  <c r="E21" i="2" l="1"/>
  <c r="G86" i="3" l="1"/>
  <c r="G76" i="3"/>
  <c r="G43" i="3" s="1"/>
  <c r="G48" i="3"/>
  <c r="H91" i="3"/>
  <c r="H81" i="3" s="1"/>
  <c r="H90" i="3"/>
  <c r="H86" i="3" s="1"/>
  <c r="H80" i="3" l="1"/>
  <c r="H47" i="3" l="1"/>
  <c r="H76" i="3"/>
  <c r="F23" i="2" s="1"/>
  <c r="F21" i="2" s="1"/>
  <c r="F24" i="2" s="1"/>
  <c r="H43" i="3" l="1"/>
  <c r="G47" i="3"/>
</calcChain>
</file>

<file path=xl/sharedStrings.xml><?xml version="1.0" encoding="utf-8"?>
<sst xmlns="http://schemas.openxmlformats.org/spreadsheetml/2006/main" count="1093" uniqueCount="395">
  <si>
    <t>I. OPĆI DIO</t>
  </si>
  <si>
    <t>Članak 1.</t>
  </si>
  <si>
    <t>A) SAŽETAK RAČUNA PRIHODA I RASHODA</t>
  </si>
  <si>
    <t>OPIS</t>
  </si>
  <si>
    <t>PRIHODI UKUPNO</t>
  </si>
  <si>
    <t>Prihodi poslovanja</t>
  </si>
  <si>
    <t>Prihodi od prodaje nefinancijske imovine</t>
  </si>
  <si>
    <t>RASHODI UKUPNO</t>
  </si>
  <si>
    <t>Rashodi poslovanja</t>
  </si>
  <si>
    <t>Rashodi za nabavu nefinancijske imovine</t>
  </si>
  <si>
    <t>RAZLIKA - VIŠAK (+) / MANJAK (-)</t>
  </si>
  <si>
    <t>B)   SAŽETAK RAČUNA FINANCIRANJA</t>
  </si>
  <si>
    <t>PRIMICI OD FINANCIJSKE IMOVINE I ZADUŽIVANJA</t>
  </si>
  <si>
    <t>IZDACI ZA FINANCIJSKU IMOVINU I OTPLATE ZAJMOVA</t>
  </si>
  <si>
    <t>NETO FINANCIRANJA</t>
  </si>
  <si>
    <t>VIŠAK PRIHODA I PRIMITAKA</t>
  </si>
  <si>
    <t>UKUPAN DONOS VIŠKA/MANJKA IZ PRETHODNE(IH) GODINE</t>
  </si>
  <si>
    <t>VIŠAK/MANJAK IZ PREDHODNE(IH) GODINE KOJI ĆE SE RASPOREDITI/POKRITI</t>
  </si>
  <si>
    <t>Članak 2.</t>
  </si>
  <si>
    <t>Razred</t>
  </si>
  <si>
    <t>Skupina</t>
  </si>
  <si>
    <t>Izvor</t>
  </si>
  <si>
    <t>Naziv prihoda</t>
  </si>
  <si>
    <t>Prihodi od poreza</t>
  </si>
  <si>
    <t>Opći prihodi i primici</t>
  </si>
  <si>
    <t>Pomoći iz inozemstva (darovnice) i unutar općeg proračuna</t>
  </si>
  <si>
    <t>Pomoći</t>
  </si>
  <si>
    <t>Prihodi od imovine</t>
  </si>
  <si>
    <t>Prihodi za posebne namjene</t>
  </si>
  <si>
    <t>Prihodi od administrativnih pristojbi i po posebnim propisima</t>
  </si>
  <si>
    <t>Kazne, upravne mjere i ostali prihodi</t>
  </si>
  <si>
    <t>Naziv rashoda</t>
  </si>
  <si>
    <t>Prihodi od prodaje neproizvedene dugotrajne imovine</t>
  </si>
  <si>
    <t>Prihodi od prodaje ili zamjene nefinancijske imovine</t>
  </si>
  <si>
    <t>Prihodi od prodaje proizvedene dugotrajne imovine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</si>
  <si>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</si>
  <si>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</si>
  <si>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</si>
  <si>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</si>
  <si>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</si>
  <si>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Naknade građanima i kućanstvima na temelju osoiguranja i druge naknade</t>
  </si>
  <si>
    <t>Ostali rashodi</t>
  </si>
  <si>
    <t>Rashodi za nabavu neproizvedene dugotrajne imovine</t>
  </si>
  <si>
    <t>Rashodi za nabavu proizvedene dugotrajne imovine</t>
  </si>
  <si>
    <t>Rashodi za dodatna ulaganja na nefinancijskoj imovini</t>
  </si>
  <si>
    <t>RASHODI PREMA FUNKCIJSKOJ KLASIFIKACIJI</t>
  </si>
  <si>
    <t>BROJČANA OZNAKA I NAZIV</t>
  </si>
  <si>
    <t>UKUPNI RASHODI</t>
  </si>
  <si>
    <t>01 Opće javne usluge</t>
  </si>
  <si>
    <t>011 Izvršna i zakonodavna tijela, financijski i fiskalni poslovi</t>
  </si>
  <si>
    <t>013 Opće usluge</t>
  </si>
  <si>
    <t>022 Civilna obrana</t>
  </si>
  <si>
    <t>03 Javni red i sigurnost</t>
  </si>
  <si>
    <t>032 Usluge protupožarne zaštite</t>
  </si>
  <si>
    <t>04 Ekonomski poslovi</t>
  </si>
  <si>
    <t>042 Poljoprivreda</t>
  </si>
  <si>
    <t>043 Gorivo i energija</t>
  </si>
  <si>
    <t>045 Cestovni promet</t>
  </si>
  <si>
    <t>046 Komunikacije</t>
  </si>
  <si>
    <t>051 Gospodarenje otpadom</t>
  </si>
  <si>
    <t>06 Usluge unapređenja stanovanja i zajednice</t>
  </si>
  <si>
    <t>062 Razvoj zajednice</t>
  </si>
  <si>
    <t>063 Opskrba vodom</t>
  </si>
  <si>
    <t>064 Ulična rasvjeta</t>
  </si>
  <si>
    <t>066 Rashodi vezani uz stanovanje i komunalne pogodnosti</t>
  </si>
  <si>
    <t>08 Rekreacija, kultura i religija</t>
  </si>
  <si>
    <t>081 Službe rekreacije i sporta</t>
  </si>
  <si>
    <t>082 Služba kulture</t>
  </si>
  <si>
    <t>084 Religijske i druge službe</t>
  </si>
  <si>
    <t>09 Obrazovanje</t>
  </si>
  <si>
    <t>091 Predškolsko i osnovno obrazovanje</t>
  </si>
  <si>
    <t>092 Srednjoškolsko obrazovanje</t>
  </si>
  <si>
    <t>094 Visoka naobrazba</t>
  </si>
  <si>
    <t>10 Socijalna zaštita</t>
  </si>
  <si>
    <t>102 Starost</t>
  </si>
  <si>
    <t>106 Stanovanje</t>
  </si>
  <si>
    <t>109 Aktivnosti socijalne zaštite koji nisu drugdje svrstani</t>
  </si>
  <si>
    <t>II. POSEBNI DIO</t>
  </si>
  <si>
    <t>Članak 3.</t>
  </si>
  <si>
    <t>Podskupina</t>
  </si>
  <si>
    <t>Šifra programska Program/Projekt/Aktivnost</t>
  </si>
  <si>
    <t>VRSTA RASHODA I IZDATAKA</t>
  </si>
  <si>
    <t>UKUPNO RASHODI/ IZDACI</t>
  </si>
  <si>
    <t>RAZDJEL 001 OPĆINSKO VIJEĆE I OPĆINSKI NAČELNIK</t>
  </si>
  <si>
    <t>GLAVA 00101 OPĆINSKO VIJEĆE I OPĆINSKI NAČELNIK</t>
  </si>
  <si>
    <t>PROGRAM 1001 OPĆINSKO VIJEĆE I OPĆINSKI NAČELNIK</t>
  </si>
  <si>
    <t>A 1001 01</t>
  </si>
  <si>
    <t>Redovan rad predstavničkog i izvršnog tijela</t>
  </si>
  <si>
    <t>0111</t>
  </si>
  <si>
    <t>Funkcijska klasifikacija: 0111 Izvršna i zakonodavna tijela</t>
  </si>
  <si>
    <t>3</t>
  </si>
  <si>
    <t>32</t>
  </si>
  <si>
    <t>36</t>
  </si>
  <si>
    <t>37</t>
  </si>
  <si>
    <t>Naknade građanima i kućanstvima na temelju osiguranja i dr. naknade</t>
  </si>
  <si>
    <t>0421</t>
  </si>
  <si>
    <t>Funkcijska klasifikacija: 0421 Poljoprivreda</t>
  </si>
  <si>
    <t>A 1001 02</t>
  </si>
  <si>
    <t>Rad političkih stranaka</t>
  </si>
  <si>
    <t>38</t>
  </si>
  <si>
    <t xml:space="preserve">Ostali rashodi </t>
  </si>
  <si>
    <t>A 1001 03</t>
  </si>
  <si>
    <t>Sponzorstva</t>
  </si>
  <si>
    <t>A 1001 04</t>
  </si>
  <si>
    <t>Razvoj stanovanja</t>
  </si>
  <si>
    <t>Funkcijska klasifikacija: 1060 Stanovanje</t>
  </si>
  <si>
    <t>Naknade građanima i kućanstvma na tem.osig. i dr.naknade</t>
  </si>
  <si>
    <t>A 1001 05</t>
  </si>
  <si>
    <t>Rad vijeća nacionalnih manjina</t>
  </si>
  <si>
    <t>A 1001 06</t>
  </si>
  <si>
    <t>Izbori</t>
  </si>
  <si>
    <t>A 1001 07</t>
  </si>
  <si>
    <t>0620</t>
  </si>
  <si>
    <t>Funkcijska klasifikacija: 0620 Razvoj zajednice</t>
  </si>
  <si>
    <t>K 1002 01</t>
  </si>
  <si>
    <t>Postrojenja i oprema</t>
  </si>
  <si>
    <t>4</t>
  </si>
  <si>
    <t>42</t>
  </si>
  <si>
    <t>K 1002 02</t>
  </si>
  <si>
    <t>Rekonstrukcija i adaptacija Galerije Hlebine</t>
  </si>
  <si>
    <t>IZVOR FINANCIRANJA: 01 OPĆI PRIHODI I PRIMICI</t>
  </si>
  <si>
    <t>45</t>
  </si>
  <si>
    <t>K 1002 03</t>
  </si>
  <si>
    <t>Izgradnja turističke infrastrukture</t>
  </si>
  <si>
    <t>K 1002 04</t>
  </si>
  <si>
    <t>Ulaganje u građevinske objekte</t>
  </si>
  <si>
    <t>0660</t>
  </si>
  <si>
    <t>Funkcijska klasifikacija: 0660 Rashodi vezani uz stanovanje i komunalne pogodnosti koji nisu drugdje svrstani</t>
  </si>
  <si>
    <t>41</t>
  </si>
  <si>
    <t>K 1002 05</t>
  </si>
  <si>
    <t>Otkup nekretnina</t>
  </si>
  <si>
    <t>K 1002 06</t>
  </si>
  <si>
    <t>Rekonstrukcija ulaza na groblje</t>
  </si>
  <si>
    <t>K 1002 07</t>
  </si>
  <si>
    <t>Rekonstrukcija pješačkog ulaza u Galeriju Hlebine</t>
  </si>
  <si>
    <t>RAZDJEL 002 JEDINSTVENI UPRAVNI ODJEL</t>
  </si>
  <si>
    <t>GLAVA 00201 JEDINSTVENI UPRAVNI ODJEL</t>
  </si>
  <si>
    <t>PROGRAM  1003 FINANCIRANJE OSNOVNIH AKTIVNOSTI</t>
  </si>
  <si>
    <t>A 1003 01</t>
  </si>
  <si>
    <t>Redovna djelatnost</t>
  </si>
  <si>
    <t>0131</t>
  </si>
  <si>
    <t>Funkcijska klasifikacija: 0131 Opće usluge vezane za službenike</t>
  </si>
  <si>
    <t>31</t>
  </si>
  <si>
    <t>0432</t>
  </si>
  <si>
    <t>Funkcijska klasifikacija: 0432 Nafta i prirodni plin</t>
  </si>
  <si>
    <t>0435</t>
  </si>
  <si>
    <t>Funkcijska klasifikacija: 0435 Električna energija</t>
  </si>
  <si>
    <t>Funkcijska klasifikacija: 0436 Ostale vrste energije</t>
  </si>
  <si>
    <t>0460</t>
  </si>
  <si>
    <t>Funkcijska klasifikacija: 0460 Komunikacija</t>
  </si>
  <si>
    <t>0630</t>
  </si>
  <si>
    <t>Funkcijska klasifikacija: 0630 Opskrba vodom</t>
  </si>
  <si>
    <t>0112</t>
  </si>
  <si>
    <t>Funkcijska klasifikacija: 0112 Financijski i fiskalni poslovi</t>
  </si>
  <si>
    <t>34</t>
  </si>
  <si>
    <t>RAZDJEL 003 DRUŠVENE, SOCIJALNE I DRUGE DJELATNOSTI</t>
  </si>
  <si>
    <t>GLAVA 00301 ODGOJ I OBRAZOVANJE</t>
  </si>
  <si>
    <t>PROGRAM 1004 PREDŠKOLSKI ODGOJ</t>
  </si>
  <si>
    <t>A 1004 01</t>
  </si>
  <si>
    <t>Predškolski odgoj</t>
  </si>
  <si>
    <t>0911</t>
  </si>
  <si>
    <t>Funkcijska klasifikacija: 0911 Predškolsko obrazovanje</t>
  </si>
  <si>
    <t>Naknade građanima i kućanstvima na temelju osiguranja i druge naknade</t>
  </si>
  <si>
    <t>PROGRAM 1005 OBRAZOVANJE</t>
  </si>
  <si>
    <t>A 1005 01</t>
  </si>
  <si>
    <t>Osnovno obrazovanje</t>
  </si>
  <si>
    <t>0912</t>
  </si>
  <si>
    <t>Funkcijska klasifikacija: 0912 Osnovno obrazovanje</t>
  </si>
  <si>
    <t>K 1005 02</t>
  </si>
  <si>
    <t>Kapitalna ulaganja u PŠ Hlebine</t>
  </si>
  <si>
    <t>A 1005 03</t>
  </si>
  <si>
    <t>Srednjoškolsko obrazovanje</t>
  </si>
  <si>
    <t>0921</t>
  </si>
  <si>
    <t>Funkcijska klasifikacija: 0921 Srednjoškolsko obrazovanje</t>
  </si>
  <si>
    <t>A 1005 04</t>
  </si>
  <si>
    <t>Visokoškolsko obrazovanje</t>
  </si>
  <si>
    <t>0941</t>
  </si>
  <si>
    <t>Funkcijska klasifikacija: 0941 Visokoškolsko obrazovanje</t>
  </si>
  <si>
    <t>GLAVA 00302 SOCIJALNA SKRB</t>
  </si>
  <si>
    <t>PROGRAM 1006 SOCIJALNA SKRB</t>
  </si>
  <si>
    <t xml:space="preserve"> A 1006 01</t>
  </si>
  <si>
    <t>Naknade za potpore građanima, kućanstvima i udrugama</t>
  </si>
  <si>
    <t>1090</t>
  </si>
  <si>
    <t>Funkcijska klasifikacija: 1090 Aktivnosti socijane zaštite koje nisu drugdje svrstane</t>
  </si>
  <si>
    <t>1020</t>
  </si>
  <si>
    <t>Funkcijska klasifikacija: 1020 Starost</t>
  </si>
  <si>
    <t>Tekući projekt:  Zaposli pa pomozi - 3. faza</t>
  </si>
  <si>
    <t>Tekući projekt: Razvojna udruga Ludbreg</t>
  </si>
  <si>
    <t>GLAVA  00303 ZAŠTITA I SIGURNOST</t>
  </si>
  <si>
    <t>PROGRAM 1007 ORGANIZIRANJE I PROVOĐENJE ZAŠTITE I SPAŠAVANJA</t>
  </si>
  <si>
    <t>A 1007 01</t>
  </si>
  <si>
    <t>Zaštita i spašavanje</t>
  </si>
  <si>
    <t>0220</t>
  </si>
  <si>
    <t>Funkcijska klasifikacija: 0220 Civilna obrana</t>
  </si>
  <si>
    <t>A 1007 02</t>
  </si>
  <si>
    <t>Zaštita od požara</t>
  </si>
  <si>
    <t>0320</t>
  </si>
  <si>
    <t>Funkcijska klasifikacija: 0320 Usluge protupožarne zaštite</t>
  </si>
  <si>
    <t>GLAVA 00304 OSTALE DRUŠTVENE DJELATNOSTI</t>
  </si>
  <si>
    <t>PROGRAM 1008 OSTALE DRUŠTVENE DJELATNOSTI</t>
  </si>
  <si>
    <t>A 1008 01</t>
  </si>
  <si>
    <t>Kultura</t>
  </si>
  <si>
    <t>0820</t>
  </si>
  <si>
    <t>Funkcijska klasifikacija: 0820 Služba kulture</t>
  </si>
  <si>
    <t>A 1008 02</t>
  </si>
  <si>
    <t>0810</t>
  </si>
  <si>
    <t>Funkcijska klasifikacija: 0810 Službe rekreacije i sporta</t>
  </si>
  <si>
    <t>A 1008 03</t>
  </si>
  <si>
    <t>Ostale udruge, zajednice i društva</t>
  </si>
  <si>
    <t>0840</t>
  </si>
  <si>
    <t>Funkcijska klasifikacija: 0840 Religijske i druge službe zajednice</t>
  </si>
  <si>
    <t>RAZDJEL 004 KOMUNALNO GOSPODARSTVO</t>
  </si>
  <si>
    <t>PROGRAM 1009 ODRŽAVANJE KOMUNALNE INFRASTRUKTURE</t>
  </si>
  <si>
    <t>A 1009 01</t>
  </si>
  <si>
    <t>0640</t>
  </si>
  <si>
    <t>Funkcijska klasifikacija: 0640 Ulična rasvjeta</t>
  </si>
  <si>
    <t>A 1009 02</t>
  </si>
  <si>
    <t>Nerazvrstane ceste, poljski putovi i vodotoci</t>
  </si>
  <si>
    <t>0451</t>
  </si>
  <si>
    <t>Funkcijska klasifikacija: 0451 Cestovni promet</t>
  </si>
  <si>
    <t>A 1009 03</t>
  </si>
  <si>
    <t>Održavanje groblja i javnih površina</t>
  </si>
  <si>
    <t>Funkcijska klasifikacija: 0660 Rashodi vezani za stanovanje i komunalnu pogodnosti koji nisu drugdje svrstani</t>
  </si>
  <si>
    <t>A 1009 04</t>
  </si>
  <si>
    <t>0510</t>
  </si>
  <si>
    <t>Funkcijska klasifikacija: 0510 Gospodarenje otpadom</t>
  </si>
  <si>
    <t>K 1009 01</t>
  </si>
  <si>
    <t>PROGRAM 1010 OSTALE KOMUNALNE DJELATNOSTI</t>
  </si>
  <si>
    <t xml:space="preserve">A 1010 01 </t>
  </si>
  <si>
    <t>Javni radovi</t>
  </si>
  <si>
    <t>Funkcijska klasifikacija: 0660 Rashodi vezani za stanovanje i komunalne pogodnosi koji nisu drugdje svrstani</t>
  </si>
  <si>
    <t>A 1010 02</t>
  </si>
  <si>
    <t>Zdravstvene, veterinarske i laboratorijske usluge</t>
  </si>
  <si>
    <t>Funkcijska klasifikacija: 0660 Rashodi vezani za stanovanje i komunalne pogodnosti koji nisu drugdje svrstani</t>
  </si>
  <si>
    <t>A 1010 03</t>
  </si>
  <si>
    <t>Ostali komunalni poslovi koji nisu drugdje svrstani</t>
  </si>
  <si>
    <t>PROGRAM 1011 GRAĐENJA KOMUNALNE INFRASTRUKTURE</t>
  </si>
  <si>
    <t>K 1011 01</t>
  </si>
  <si>
    <t>Rekonstrukcija javne rasvjete – LED</t>
  </si>
  <si>
    <t>K 1011 02</t>
  </si>
  <si>
    <t>Rekonstrukcija ograde na groblju</t>
  </si>
  <si>
    <t>K 1011 03</t>
  </si>
  <si>
    <t>Izgradnja staza ispred Galerije Hlebine</t>
  </si>
  <si>
    <t>K 1011 04</t>
  </si>
  <si>
    <t>K 1012 01</t>
  </si>
  <si>
    <t>Sustav kanalizacije</t>
  </si>
  <si>
    <t>K 1012 02</t>
  </si>
  <si>
    <t>Sustav vodoopskrbe</t>
  </si>
  <si>
    <t>PROGRAM 1013 CESTOVNI PROMET</t>
  </si>
  <si>
    <t>K 1013 01</t>
  </si>
  <si>
    <t>Kapitalna pomoć ŽUC-u</t>
  </si>
  <si>
    <t>Članak 4.</t>
  </si>
  <si>
    <t>B) RAČUN FINANCIRANJA</t>
  </si>
  <si>
    <t>Naziv</t>
  </si>
  <si>
    <t>Primici od financijske imovine i zaduživanja</t>
  </si>
  <si>
    <t>Primici od zaduživanja</t>
  </si>
  <si>
    <t>Izdaci za financijsku imov. i otp. zajmova</t>
  </si>
  <si>
    <t>Izdaci za dionice i udjele uglavnici</t>
  </si>
  <si>
    <t>Izdaci za otplatu glav.</t>
  </si>
  <si>
    <t>Članak 5.</t>
  </si>
  <si>
    <t>PRIHODI POSLOVANJA</t>
  </si>
  <si>
    <t>02 Obrana</t>
  </si>
  <si>
    <t>05 Zaštita okoliša</t>
  </si>
  <si>
    <t>K 1011 05</t>
  </si>
  <si>
    <t>A 1001 08</t>
  </si>
  <si>
    <t>Povrat kratkoročnih zajmova</t>
  </si>
  <si>
    <t>5</t>
  </si>
  <si>
    <t>Izdaci za financijsku imovinu i otplate zajmova</t>
  </si>
  <si>
    <t>54</t>
  </si>
  <si>
    <t>Izdaci za otplatu glavnice primljenih kredita i zajmova</t>
  </si>
  <si>
    <t>A 1001 09</t>
  </si>
  <si>
    <t>K 1013 02</t>
  </si>
  <si>
    <t>K 1011 06</t>
  </si>
  <si>
    <t>K 1011 07</t>
  </si>
  <si>
    <t>Nerazvrstanih cesta Hlebine-Komatnica</t>
  </si>
  <si>
    <t>K 1011 08</t>
  </si>
  <si>
    <t>K 1011 09</t>
  </si>
  <si>
    <t xml:space="preserve">Autobusno stajalište </t>
  </si>
  <si>
    <t>Pametna klupa</t>
  </si>
  <si>
    <t>Gospodarenje otpadom/održavanje čistoće javnih površina</t>
  </si>
  <si>
    <t>Redovna djelatnost - Sport i rekreacija</t>
  </si>
  <si>
    <t>Kapitalne donacije - sport i rekreacija</t>
  </si>
  <si>
    <t>A 1001 10</t>
  </si>
  <si>
    <t>Poticanje energetskog razvoja kućanstva</t>
  </si>
  <si>
    <t>A 1001 11</t>
  </si>
  <si>
    <t>Turizam</t>
  </si>
  <si>
    <t>0473</t>
  </si>
  <si>
    <t>Funkcijska klasifikacija: 0473 Turizam</t>
  </si>
  <si>
    <t>Poljoprivreda</t>
  </si>
  <si>
    <t>Manifestacije</t>
  </si>
  <si>
    <t>PROGRAM 1012 RAZVOJ SUSTAVA VODOOPSKRBE I ODVODNJE</t>
  </si>
  <si>
    <t>0520</t>
  </si>
  <si>
    <t>Funkcijska klasifikacija: 0520 Gospodarenje otpadnim vodama</t>
  </si>
  <si>
    <t>PROGRAM 1002 KAPITALNA ULAGANJA</t>
  </si>
  <si>
    <t>K 1001 01</t>
  </si>
  <si>
    <t xml:space="preserve">Nematerijalna imovina </t>
  </si>
  <si>
    <t>UKUPNI PRIHODI</t>
  </si>
  <si>
    <t>047 Turizam</t>
  </si>
  <si>
    <t>D) VIŠEGODIŠNJI PLAN URAVNOTEŽENJA</t>
  </si>
  <si>
    <t>PRIJENOS VIŠKA/MANJAK IZ PRETHODNIH GODINA</t>
  </si>
  <si>
    <t>VIŠAK/MANJAK IZ PRETHODNE(IH) GODINA KOJI ĆE SE RASPOREDITI/POKRITI</t>
  </si>
  <si>
    <t>VIŠAK/MANJAK  TEKUĆE GODINE</t>
  </si>
  <si>
    <t>PRIJENOS VIŠKA/MANJKA U SLIJEDEĆE RAZDOBLJE</t>
  </si>
  <si>
    <t>A) RAČUN PRIHODA I RASHODA</t>
  </si>
  <si>
    <t>Rekonstrukcija nerazvrstane ceste aglomeracija- sufinanciranje</t>
  </si>
  <si>
    <t>Rekonstrukcija nerazvrstanih cesta nakon aglomeracije</t>
  </si>
  <si>
    <t>Ukupni rashodi</t>
  </si>
  <si>
    <t>K 1011 10</t>
  </si>
  <si>
    <t>Prihod za posebne namjene</t>
  </si>
  <si>
    <t xml:space="preserve">   III. ZAVRŠNA ODREDBA</t>
  </si>
  <si>
    <t>Članak 6.</t>
  </si>
  <si>
    <t>PREDSJEDNIK</t>
  </si>
  <si>
    <t>K 1002 08</t>
  </si>
  <si>
    <t>Građenje i opremanje vanjskog vježbališta u naselju Hlebine</t>
  </si>
  <si>
    <t>K 1004 02</t>
  </si>
  <si>
    <t>Opremanje dječjeg igrališta u dječjem vrtiću</t>
  </si>
  <si>
    <t>A 1006 04</t>
  </si>
  <si>
    <t>A 1006 05</t>
  </si>
  <si>
    <t>052 Gospodarenje otpadnim vodama</t>
  </si>
  <si>
    <t>K 1008 02</t>
  </si>
  <si>
    <t>K 1001 02</t>
  </si>
  <si>
    <t>Izrada prostornog plana uređenja Općine Hlebine</t>
  </si>
  <si>
    <t>K 1001 03</t>
  </si>
  <si>
    <t>Digitalizacija - snimka groblja</t>
  </si>
  <si>
    <t>Izgradnja parkirališta, hodne staze i ograde DV</t>
  </si>
  <si>
    <t>Mrtvačnica</t>
  </si>
  <si>
    <t>Namjenski primici od zaduživnaja</t>
  </si>
  <si>
    <t>PROGRAM 1014 IZGRADNJA OSNOVNE ŠKOLE</t>
  </si>
  <si>
    <t>Kapitalna pomoć KKŽ</t>
  </si>
  <si>
    <t>K 1014 01</t>
  </si>
  <si>
    <t>IZVOR FINANCIRANJA: 08 KREDITNO ZADUŽENJE</t>
  </si>
  <si>
    <t>K 1013 03</t>
  </si>
  <si>
    <t>Prometna signalizacija - semafor i kamera</t>
  </si>
  <si>
    <t>K 1011 11</t>
  </si>
  <si>
    <t>A 1001 12</t>
  </si>
  <si>
    <t>Povrat dugoročnih kredita</t>
  </si>
  <si>
    <t>K 1001 04</t>
  </si>
  <si>
    <t>Izgradnja pješačko-biciklističkih staza</t>
  </si>
  <si>
    <t>K 1011 12</t>
  </si>
  <si>
    <t>Izgradnja parkirališta</t>
  </si>
  <si>
    <t>Energetska obnova zgrada javne namjene</t>
  </si>
  <si>
    <t>IZVOR FINANCIRANJA: 08 NAMJENSKI PRIHOD</t>
  </si>
  <si>
    <t>Prihod od prodaje</t>
  </si>
  <si>
    <t>Namjenski prihod</t>
  </si>
  <si>
    <t>VIŠAK/MANJAK + NETO FINANCIRANJE TEKUĆA GODINA</t>
  </si>
  <si>
    <t>Javna rasvjeta</t>
  </si>
  <si>
    <t>GLAVA 00401KOMUNALNO GOSPODARSTVO</t>
  </si>
  <si>
    <t>Izrada plana rasvjete Općine Hlebine</t>
  </si>
  <si>
    <t>POVEĆANJE/
SMANJENJE</t>
  </si>
  <si>
    <t>Povećanje/smanjenje</t>
  </si>
  <si>
    <t xml:space="preserve"> Primici i izdaci po ekonomskoj klasifikaciji i izvorima financiranja  utvrđeni u Računu financiranja u Proračunu i projekcijama za 2026. i 2027. godinu mijenjaju se kako slijedi:           </t>
  </si>
  <si>
    <t xml:space="preserve">                                U članku 3. Rashodi prema funkcijskoj klasifikaciji mijenjaju se kako slijedi: </t>
  </si>
  <si>
    <t xml:space="preserve">                    U članku 2. Prihodi i rashodi po ekonomskoj klasifikaciji i izvorima financiranja utvrđeni u Računu prihoda i rashoda mijenjaju se kako slijedi:</t>
  </si>
  <si>
    <t>Primici od zaduženja</t>
  </si>
  <si>
    <t>C) PRENESENI VIŠAK ILI PRENESENI MANJAK</t>
  </si>
  <si>
    <t xml:space="preserve">      Ove Izmjene i dopune Proračuna satupaju na snagu danom objave u "Službenom glasniku Koprivničko-križevačke županije".</t>
  </si>
  <si>
    <t>PLAN 2026. GODINE</t>
  </si>
  <si>
    <t>NOVI PLAN ZA 2026. GODINU</t>
  </si>
  <si>
    <t>Sufinanciranje priključka na optički Internet</t>
  </si>
  <si>
    <t>K 1002 09</t>
  </si>
  <si>
    <t>K 1002 10</t>
  </si>
  <si>
    <t>K 1002 14</t>
  </si>
  <si>
    <t>Izgradnja bazena i dječjem vrtiću</t>
  </si>
  <si>
    <t>K 1002 15</t>
  </si>
  <si>
    <t>LED rasvjeta groblje i pješačke staze</t>
  </si>
  <si>
    <t>K 1011 13</t>
  </si>
  <si>
    <t>Nerazvrstana cesta Gabajeva Greda</t>
  </si>
  <si>
    <t>K 1011 14</t>
  </si>
  <si>
    <t>Rekonstrukcija pješačkih staza</t>
  </si>
  <si>
    <t>Plan za 2026. godinu</t>
  </si>
  <si>
    <t>Plan za 2026.</t>
  </si>
  <si>
    <t xml:space="preserve">Novi Plan za 2026. </t>
  </si>
  <si>
    <t>Novi plan za 2026. godinu</t>
  </si>
  <si>
    <t>IZMJENE I DOPUNE PRORAČUNA OPĆINE HLEBINE ZA 2026. GODINU I PROJEKCIJA ZA 2027. I 2028. GODINU</t>
  </si>
  <si>
    <t>Novi Plan za 2026.</t>
  </si>
  <si>
    <t>Novi Plan za 2026. godinu</t>
  </si>
  <si>
    <t>Izgradnja tematskog parka</t>
  </si>
  <si>
    <t>Izrada tribina i rasvjeta na nogometnom igralištu</t>
  </si>
  <si>
    <r>
      <t xml:space="preserve">                 </t>
    </r>
    <r>
      <rPr>
        <sz val="12"/>
        <color rgb="FF000000"/>
        <rFont val="Cambria"/>
        <family val="1"/>
        <charset val="238"/>
      </rPr>
      <t>Na temelju članka 42. Zakona o proračunu ("Narodne novine" broj 144/21) i članka 31. Statuta Općine Hlebine</t>
    </r>
    <r>
      <rPr>
        <sz val="12"/>
        <rFont val="Cambria"/>
        <family val="1"/>
        <charset val="238"/>
      </rPr>
      <t xml:space="preserve"> ("Službeni glasnik Koprivničko-križevačke županije" broj 10/09, 5/13, 3/18, 6/20, 3/21. i 7/25</t>
    </r>
    <r>
      <rPr>
        <sz val="12"/>
        <color rgb="FF000000"/>
        <rFont val="Cambria"/>
        <family val="1"/>
        <charset val="238"/>
      </rPr>
      <t xml:space="preserve">), Općinsko vijeće Općine Hlebine na 9. sjednici </t>
    </r>
    <r>
      <rPr>
        <sz val="12"/>
        <rFont val="Cambria"/>
        <family val="1"/>
        <charset val="238"/>
      </rPr>
      <t>održanoj 24. kolovoza 2026. donijelo je</t>
    </r>
  </si>
  <si>
    <r>
      <t xml:space="preserve">       </t>
    </r>
    <r>
      <rPr>
        <sz val="13"/>
        <rFont val="Cambria"/>
        <family val="1"/>
        <charset val="238"/>
      </rPr>
      <t xml:space="preserve">          U Proračunu Općine Hlebine za 2026. godinu i projekcijama za 2027. i 2028. godinu ("Službeni glasnik Koprivničko-križevačke županije" broj 34/25),</t>
    </r>
    <r>
      <rPr>
        <sz val="13"/>
        <color theme="1"/>
        <rFont val="Cambria"/>
        <family val="1"/>
        <charset val="238"/>
      </rPr>
      <t xml:space="preserve"> (u daljnjem tekstu: Proračun)  u članku 1. mijenjaju se:  A. Sažetak računa prihoda i rashoda, B. Sažetak računa financiranja i C. Preneseni višak ili preneseni manjak i D. višegodišnji plan uravnoteženja kako slijedi:   </t>
    </r>
  </si>
  <si>
    <t>A1001 13</t>
  </si>
  <si>
    <t>Zgrada javne namjene</t>
  </si>
  <si>
    <t xml:space="preserve">             U članku 5. Rashodi poslovanja i rashodi za nabavu nefinancijske imovine iskazani u Proračunu i projekcijama za 2026. i 2027. godinu, raspoređenih po korisnicima i programima u Posebnim dijelu Proračuna, mijenjaju se kako slijedi:</t>
  </si>
  <si>
    <t>Novi plan za 2026.</t>
  </si>
  <si>
    <t>KLASA: 400-01/26-01/01</t>
  </si>
  <si>
    <t>URBROJ: 2137-7-26-1</t>
  </si>
  <si>
    <t>Hlebine, 24. kolovoz 2026.</t>
  </si>
  <si>
    <t>IZVOR FINANCIRANJA: 11  OPĆI PRIHODI I PRIMICI</t>
  </si>
  <si>
    <t>IZVOR FINANCIRANJA: 43 PRIHODI ZA POSEBNE NAMJENE</t>
  </si>
  <si>
    <t>IZVOR FINANCIRANJA:71 Prihodi od prodaje ili zamjene nefinancijske imovine i naknade s naslova osiguranja</t>
  </si>
  <si>
    <t xml:space="preserve">IZVOR FINANCIRANJA: 43 PRIHODI ZA POSEBNE NAMJENE </t>
  </si>
  <si>
    <t>IZVOR FINANCIRANJA: 43 NAMJENSKI PRIHOD</t>
  </si>
  <si>
    <t>IZVOR FINANCIRANJA: 71 Prihodi od prodaje ili zamjene nefinancijske imovine i naknade s naslova osiguranja</t>
  </si>
  <si>
    <t>IZVOR FINANCIRANJA: 52 POMOĆI</t>
  </si>
  <si>
    <t>Andjelko Belec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</si>
</sst>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k_n_-;\-* #,##0.00\ _k_n_-;_-* &quot;-&quot;??\ _k_n_-;_-@_-"/>
    <numFmt numFmtId="164" formatCode="[$-41A]General"/>
    <numFmt numFmtId="165" formatCode="[$]@"/>
    <numFmt numFmtId="166" formatCode="[$-41A]#,##0"/>
    <numFmt numFmtId="167" formatCode="[$-41A]#,##0.00"/>
    <numFmt numFmtId="168" formatCode="_-* #,##0.000\ _k_n_-;\-* #,##0.000\ _k_n_-;_-* &quot;-&quot;??\ _k_n_-;_-@_-"/>
  </numFmts>
  <fonts count="7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 Light"/>
      <family val="1"/>
      <charset val="238"/>
      <scheme val="major"/>
    </font>
    <font>
      <sz val="12"/>
      <color indexed="8"/>
      <name val="Calibri Light"/>
      <family val="1"/>
      <charset val="238"/>
      <scheme val="major"/>
    </font>
    <font>
      <b/>
      <sz val="12"/>
      <color indexed="8"/>
      <name val="Calibri Light"/>
      <family val="1"/>
      <charset val="238"/>
      <scheme val="major"/>
    </font>
    <font>
      <sz val="11"/>
      <color indexed="8"/>
      <name val="Arial1"/>
      <charset val="238"/>
    </font>
    <font>
      <b/>
      <sz val="11"/>
      <color indexed="8"/>
      <name val="Calibri Light"/>
      <family val="1"/>
      <charset val="238"/>
      <scheme val="major"/>
    </font>
    <font>
      <sz val="13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5"/>
      <color indexed="8"/>
      <name val="Cambria"/>
      <family val="1"/>
      <charset val="238"/>
    </font>
    <font>
      <b/>
      <sz val="16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13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color indexed="8"/>
      <name val="Arial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sz val="9"/>
      <color indexed="8"/>
      <name val="Calibri Light"/>
      <family val="1"/>
      <charset val="238"/>
      <scheme val="major"/>
    </font>
    <font>
      <sz val="9"/>
      <color indexed="8"/>
      <name val="Calibri Light"/>
      <family val="1"/>
      <charset val="238"/>
      <scheme val="major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9"/>
      <color indexed="10"/>
      <name val="Calibri Light"/>
      <family val="1"/>
      <charset val="238"/>
      <scheme val="major"/>
    </font>
    <font>
      <sz val="11"/>
      <color rgb="FFC00000"/>
      <name val="Calibri Light"/>
      <family val="1"/>
      <charset val="238"/>
      <scheme val="major"/>
    </font>
    <font>
      <sz val="11"/>
      <color rgb="FF7030A0"/>
      <name val="Calibri Light"/>
      <family val="1"/>
      <charset val="238"/>
      <scheme val="major"/>
    </font>
    <font>
      <b/>
      <sz val="11"/>
      <color rgb="FF7030A0"/>
      <name val="Calibri Light"/>
      <family val="1"/>
      <charset val="238"/>
      <scheme val="major"/>
    </font>
    <font>
      <sz val="11"/>
      <color rgb="FFFF0000"/>
      <name val="Calibri Light"/>
      <family val="1"/>
      <charset val="238"/>
      <scheme val="major"/>
    </font>
    <font>
      <b/>
      <sz val="12"/>
      <color rgb="FF7030A0"/>
      <name val="Cambria"/>
      <family val="1"/>
      <charset val="238"/>
    </font>
    <font>
      <sz val="12"/>
      <color rgb="FF7030A0"/>
      <name val="Cambria"/>
      <family val="1"/>
      <charset val="238"/>
    </font>
    <font>
      <sz val="10"/>
      <color indexed="8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2"/>
      <color rgb="FFFF0000"/>
      <name val="Cambria"/>
      <family val="1"/>
      <charset val="238"/>
    </font>
    <font>
      <sz val="12"/>
      <color rgb="FFFF0000"/>
      <name val="Cambria"/>
      <family val="1"/>
      <charset val="238"/>
    </font>
    <font>
      <sz val="12"/>
      <color theme="5"/>
      <name val="Cambria"/>
      <family val="1"/>
      <charset val="238"/>
    </font>
    <font>
      <b/>
      <sz val="12"/>
      <color rgb="FFC00000"/>
      <name val="Cambria"/>
      <family val="1"/>
      <charset val="238"/>
    </font>
    <font>
      <sz val="12"/>
      <color rgb="FFC00000"/>
      <name val="Cambria"/>
      <family val="1"/>
      <charset val="238"/>
    </font>
    <font>
      <sz val="12"/>
      <color theme="6" tint="-0.249977111117893"/>
      <name val="Cambria"/>
      <family val="1"/>
      <charset val="238"/>
    </font>
    <font>
      <b/>
      <sz val="12"/>
      <color rgb="FFAA1AAD"/>
      <name val="Cambria"/>
      <family val="1"/>
      <charset val="238"/>
    </font>
    <font>
      <sz val="12"/>
      <color rgb="FFAA1AAD"/>
      <name val="Cambria"/>
      <family val="1"/>
      <charset val="238"/>
    </font>
    <font>
      <b/>
      <sz val="12"/>
      <color theme="7" tint="-0.249977111117893"/>
      <name val="Cambria"/>
      <family val="1"/>
      <charset val="238"/>
    </font>
    <font>
      <sz val="12"/>
      <color theme="7" tint="-0.249977111117893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5" tint="-0.249977111117893"/>
      <name val="Cambria"/>
      <family val="1"/>
      <charset val="238"/>
    </font>
    <font>
      <b/>
      <sz val="12"/>
      <color rgb="FF00B050"/>
      <name val="Cambria"/>
      <family val="1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mbria"/>
      <family val="1"/>
      <charset val="238"/>
    </font>
    <font>
      <b/>
      <sz val="18"/>
      <color rgb="FFFF0000"/>
      <name val="Calibri Light"/>
      <family val="2"/>
      <charset val="238"/>
      <scheme val="major"/>
    </font>
    <font>
      <b/>
      <sz val="11"/>
      <color rgb="FFFF0000"/>
      <name val="Calibri Light"/>
      <family val="2"/>
      <charset val="238"/>
      <scheme val="major"/>
    </font>
    <font>
      <b/>
      <i/>
      <sz val="11"/>
      <color theme="1"/>
      <name val="Calibri"/>
      <family val="2"/>
      <charset val="238"/>
      <scheme val="minor"/>
    </font>
    <font>
      <sz val="11"/>
      <color rgb="FFFF0000"/>
      <name val="Calibri Light"/>
      <family val="2"/>
      <charset val="238"/>
      <scheme val="major"/>
    </font>
    <font>
      <sz val="12"/>
      <color indexed="60"/>
      <name val="Cambria"/>
      <family val="1"/>
      <charset val="238"/>
    </font>
    <font>
      <b/>
      <sz val="11"/>
      <color rgb="FFFF0000"/>
      <name val="Cambria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mbria"/>
      <family val="1"/>
      <charset val="238"/>
    </font>
    <font>
      <b/>
      <sz val="12"/>
      <color rgb="FFFF0000"/>
      <name val="Calibri Light"/>
      <family val="1"/>
      <charset val="238"/>
      <scheme val="major"/>
    </font>
    <font>
      <sz val="12"/>
      <color rgb="FFFF0000"/>
      <name val="Calibri Light"/>
      <family val="1"/>
      <charset val="238"/>
      <scheme val="major"/>
    </font>
    <font>
      <b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indexed="8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libri Light"/>
      <family val="1"/>
      <charset val="238"/>
      <scheme val="major"/>
    </font>
    <font>
      <sz val="11"/>
      <name val="Calibri Light"/>
      <family val="1"/>
      <charset val="238"/>
      <scheme val="major"/>
    </font>
    <font>
      <sz val="10"/>
      <name val="Cambria"/>
      <family val="1"/>
      <charset val="238"/>
    </font>
    <font>
      <b/>
      <sz val="20"/>
      <color rgb="FFFF0000"/>
      <name val="Calibri Light"/>
      <family val="2"/>
      <charset val="238"/>
      <scheme val="major"/>
    </font>
    <font>
      <sz val="13"/>
      <name val="Cambria"/>
      <family val="1"/>
      <charset val="238"/>
    </font>
    <font>
      <b/>
      <sz val="20"/>
      <name val="Calibri Light"/>
      <family val="2"/>
      <charset val="238"/>
      <scheme val="major"/>
    </font>
    <font>
      <i/>
      <sz val="11"/>
      <color indexed="8"/>
      <name val="Arial1"/>
      <charset val="238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23"/>
      </patternFill>
    </fill>
    <fill>
      <patternFill patternType="solid">
        <fgColor rgb="FFFFFF66"/>
        <bgColor indexed="26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5" tint="0.39997558519241921"/>
        <bgColor indexed="45"/>
      </patternFill>
    </fill>
    <fill>
      <patternFill patternType="solid">
        <fgColor theme="4" tint="0.59999389629810485"/>
        <bgColor indexed="2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1"/>
      </patternFill>
    </fill>
    <fill>
      <patternFill patternType="solid">
        <fgColor rgb="FFFF0000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2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26"/>
      </patternFill>
    </fill>
    <fill>
      <patternFill patternType="solid">
        <fgColor theme="5" tint="0.39997558519241921"/>
        <bgColor indexed="21"/>
      </patternFill>
    </fill>
    <fill>
      <patternFill patternType="solid">
        <fgColor rgb="FF99FF99"/>
        <bgColor indexed="26"/>
      </patternFill>
    </fill>
    <fill>
      <patternFill patternType="solid">
        <fgColor rgb="FF99FF99"/>
        <bgColor indexed="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2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31"/>
      </patternFill>
    </fill>
    <fill>
      <patternFill patternType="solid">
        <fgColor theme="7" tint="0.79998168889431442"/>
        <bgColor indexed="26"/>
      </patternFill>
    </fill>
    <fill>
      <patternFill patternType="solid">
        <fgColor rgb="FFAAE571"/>
        <bgColor indexed="26"/>
      </patternFill>
    </fill>
    <fill>
      <patternFill patternType="solid">
        <fgColor rgb="FFAAE57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51"/>
      </patternFill>
    </fill>
    <fill>
      <patternFill patternType="solid">
        <fgColor rgb="FFEEAE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Border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857">
    <xf numFmtId="0" fontId="0" fillId="0" borderId="0" xfId="0"/>
    <xf numFmtId="164" fontId="3" fillId="0" borderId="0" xfId="1" applyFont="1" applyBorder="1" applyAlignment="1" applyProtection="1">
      <alignment vertical="center"/>
    </xf>
    <xf numFmtId="164" fontId="4" fillId="0" borderId="0" xfId="1" applyFont="1" applyBorder="1" applyAlignment="1" applyProtection="1">
      <alignment vertical="center"/>
    </xf>
    <xf numFmtId="164" fontId="5" fillId="0" borderId="0" xfId="1" applyFont="1" applyBorder="1" applyAlignment="1" applyProtection="1">
      <alignment horizontal="center" vertical="center"/>
    </xf>
    <xf numFmtId="0" fontId="3" fillId="0" borderId="0" xfId="3" applyFont="1" applyAlignment="1">
      <alignment vertical="center"/>
    </xf>
    <xf numFmtId="164" fontId="7" fillId="0" borderId="0" xfId="1" applyFont="1" applyBorder="1" applyAlignment="1" applyProtection="1">
      <alignment vertical="center"/>
    </xf>
    <xf numFmtId="167" fontId="3" fillId="0" borderId="0" xfId="1" applyNumberFormat="1" applyFont="1" applyBorder="1" applyAlignment="1" applyProtection="1">
      <alignment vertical="center"/>
    </xf>
    <xf numFmtId="4" fontId="3" fillId="0" borderId="0" xfId="1" applyNumberFormat="1" applyFont="1" applyBorder="1" applyAlignment="1" applyProtection="1">
      <alignment vertical="center"/>
    </xf>
    <xf numFmtId="164" fontId="10" fillId="0" borderId="0" xfId="1" applyFont="1" applyBorder="1" applyAlignment="1" applyProtection="1">
      <alignment vertical="center"/>
    </xf>
    <xf numFmtId="164" fontId="11" fillId="0" borderId="0" xfId="1" applyFont="1" applyBorder="1" applyAlignment="1" applyProtection="1">
      <alignment horizontal="center" vertical="center"/>
    </xf>
    <xf numFmtId="164" fontId="12" fillId="0" borderId="0" xfId="1" applyFont="1" applyBorder="1" applyAlignment="1" applyProtection="1">
      <alignment horizontal="center" vertical="center"/>
    </xf>
    <xf numFmtId="164" fontId="12" fillId="0" borderId="0" xfId="1" applyFont="1" applyBorder="1" applyAlignment="1" applyProtection="1">
      <alignment vertical="center"/>
    </xf>
    <xf numFmtId="164" fontId="13" fillId="0" borderId="0" xfId="1" applyFont="1" applyBorder="1" applyAlignment="1" applyProtection="1">
      <alignment vertical="center"/>
    </xf>
    <xf numFmtId="164" fontId="13" fillId="0" borderId="0" xfId="1" applyFont="1" applyBorder="1" applyAlignment="1" applyProtection="1">
      <alignment horizontal="center" vertical="center"/>
    </xf>
    <xf numFmtId="0" fontId="10" fillId="0" borderId="0" xfId="3" applyFont="1" applyAlignment="1">
      <alignment vertical="center"/>
    </xf>
    <xf numFmtId="164" fontId="3" fillId="0" borderId="0" xfId="1" applyFont="1" applyBorder="1" applyProtection="1"/>
    <xf numFmtId="0" fontId="3" fillId="0" borderId="0" xfId="3" applyFont="1"/>
    <xf numFmtId="0" fontId="6" fillId="0" borderId="0" xfId="3"/>
    <xf numFmtId="0" fontId="17" fillId="0" borderId="0" xfId="3" applyFont="1"/>
    <xf numFmtId="0" fontId="10" fillId="0" borderId="0" xfId="3" applyFont="1" applyAlignment="1">
      <alignment horizontal="center" vertical="center"/>
    </xf>
    <xf numFmtId="0" fontId="10" fillId="0" borderId="0" xfId="3" applyFont="1"/>
    <xf numFmtId="164" fontId="15" fillId="0" borderId="0" xfId="1" applyFont="1"/>
    <xf numFmtId="0" fontId="16" fillId="0" borderId="9" xfId="3" applyFont="1" applyBorder="1"/>
    <xf numFmtId="0" fontId="10" fillId="0" borderId="9" xfId="3" applyFont="1" applyBorder="1"/>
    <xf numFmtId="0" fontId="20" fillId="0" borderId="9" xfId="3" applyFont="1" applyBorder="1"/>
    <xf numFmtId="0" fontId="18" fillId="0" borderId="0" xfId="3" applyFont="1"/>
    <xf numFmtId="0" fontId="16" fillId="7" borderId="9" xfId="3" applyFont="1" applyFill="1" applyBorder="1" applyAlignment="1">
      <alignment horizontal="center" vertical="center" wrapText="1"/>
    </xf>
    <xf numFmtId="0" fontId="10" fillId="0" borderId="9" xfId="3" applyFont="1" applyBorder="1" applyAlignment="1">
      <alignment horizontal="left" vertical="top" wrapText="1"/>
    </xf>
    <xf numFmtId="0" fontId="16" fillId="0" borderId="9" xfId="3" applyFont="1" applyBorder="1" applyAlignment="1">
      <alignment wrapText="1"/>
    </xf>
    <xf numFmtId="0" fontId="10" fillId="0" borderId="9" xfId="3" applyFont="1" applyBorder="1" applyAlignment="1">
      <alignment wrapText="1"/>
    </xf>
    <xf numFmtId="164" fontId="7" fillId="0" borderId="0" xfId="1" applyFont="1" applyBorder="1" applyAlignment="1" applyProtection="1">
      <alignment horizontal="right" vertical="center"/>
    </xf>
    <xf numFmtId="164" fontId="3" fillId="0" borderId="0" xfId="1" applyFont="1" applyBorder="1" applyAlignment="1" applyProtection="1">
      <alignment horizontal="right" vertical="center"/>
    </xf>
    <xf numFmtId="164" fontId="5" fillId="0" borderId="0" xfId="1" applyFont="1" applyBorder="1" applyAlignment="1" applyProtection="1">
      <alignment horizontal="right" vertical="center"/>
    </xf>
    <xf numFmtId="164" fontId="4" fillId="0" borderId="0" xfId="1" applyFont="1" applyBorder="1" applyAlignment="1" applyProtection="1">
      <alignment horizontal="right" vertical="center"/>
    </xf>
    <xf numFmtId="164" fontId="3" fillId="13" borderId="0" xfId="1" applyFont="1" applyFill="1" applyBorder="1" applyAlignment="1" applyProtection="1">
      <alignment vertical="center"/>
    </xf>
    <xf numFmtId="164" fontId="21" fillId="13" borderId="0" xfId="1" applyFont="1" applyFill="1" applyBorder="1" applyAlignment="1" applyProtection="1">
      <alignment vertical="center" wrapText="1"/>
    </xf>
    <xf numFmtId="164" fontId="21" fillId="0" borderId="0" xfId="1" applyFont="1" applyBorder="1" applyAlignment="1" applyProtection="1">
      <alignment vertical="center" wrapText="1"/>
    </xf>
    <xf numFmtId="164" fontId="22" fillId="0" borderId="0" xfId="1" applyFont="1" applyBorder="1" applyAlignment="1" applyProtection="1">
      <alignment vertical="center" wrapText="1"/>
    </xf>
    <xf numFmtId="165" fontId="23" fillId="13" borderId="1" xfId="1" applyNumberFormat="1" applyFont="1" applyFill="1" applyBorder="1" applyAlignment="1" applyProtection="1">
      <alignment horizontal="right" vertical="center"/>
    </xf>
    <xf numFmtId="165" fontId="24" fillId="13" borderId="1" xfId="1" applyNumberFormat="1" applyFont="1" applyFill="1" applyBorder="1" applyAlignment="1" applyProtection="1">
      <alignment horizontal="right" vertical="center"/>
    </xf>
    <xf numFmtId="165" fontId="23" fillId="13" borderId="1" xfId="1" applyNumberFormat="1" applyFont="1" applyFill="1" applyBorder="1" applyAlignment="1" applyProtection="1">
      <alignment horizontal="right" vertical="center" wrapText="1"/>
    </xf>
    <xf numFmtId="167" fontId="23" fillId="13" borderId="1" xfId="1" applyNumberFormat="1" applyFont="1" applyFill="1" applyBorder="1" applyAlignment="1" applyProtection="1">
      <alignment vertical="center"/>
    </xf>
    <xf numFmtId="164" fontId="23" fillId="13" borderId="1" xfId="1" applyFont="1" applyFill="1" applyBorder="1" applyAlignment="1" applyProtection="1">
      <alignment vertical="center"/>
    </xf>
    <xf numFmtId="165" fontId="24" fillId="13" borderId="1" xfId="1" applyNumberFormat="1" applyFont="1" applyFill="1" applyBorder="1" applyAlignment="1" applyProtection="1">
      <alignment horizontal="right" vertical="center" wrapText="1"/>
    </xf>
    <xf numFmtId="164" fontId="23" fillId="13" borderId="1" xfId="1" applyFont="1" applyFill="1" applyBorder="1" applyAlignment="1" applyProtection="1">
      <alignment vertical="center" wrapText="1"/>
    </xf>
    <xf numFmtId="164" fontId="23" fillId="13" borderId="1" xfId="1" applyFont="1" applyFill="1" applyBorder="1" applyAlignment="1" applyProtection="1">
      <alignment horizontal="left" vertical="center" wrapText="1"/>
    </xf>
    <xf numFmtId="167" fontId="23" fillId="13" borderId="1" xfId="1" applyNumberFormat="1" applyFont="1" applyFill="1" applyBorder="1" applyAlignment="1" applyProtection="1">
      <alignment vertical="center" wrapText="1"/>
    </xf>
    <xf numFmtId="167" fontId="24" fillId="13" borderId="1" xfId="1" applyNumberFormat="1" applyFont="1" applyFill="1" applyBorder="1" applyAlignment="1" applyProtection="1">
      <alignment vertical="center" wrapText="1"/>
    </xf>
    <xf numFmtId="164" fontId="24" fillId="13" borderId="1" xfId="1" applyFont="1" applyFill="1" applyBorder="1" applyAlignment="1" applyProtection="1">
      <alignment horizontal="left" vertical="center" wrapText="1"/>
    </xf>
    <xf numFmtId="0" fontId="3" fillId="13" borderId="0" xfId="3" applyFont="1" applyFill="1" applyAlignment="1">
      <alignment vertical="center"/>
    </xf>
    <xf numFmtId="164" fontId="24" fillId="13" borderId="1" xfId="1" applyFont="1" applyFill="1" applyBorder="1" applyAlignment="1" applyProtection="1">
      <alignment vertical="center" wrapText="1"/>
    </xf>
    <xf numFmtId="164" fontId="24" fillId="13" borderId="22" xfId="1" applyFont="1" applyFill="1" applyBorder="1" applyAlignment="1" applyProtection="1">
      <alignment vertical="center" wrapText="1"/>
    </xf>
    <xf numFmtId="164" fontId="22" fillId="13" borderId="0" xfId="1" applyFont="1" applyFill="1" applyBorder="1" applyAlignment="1" applyProtection="1">
      <alignment vertical="center" wrapText="1"/>
    </xf>
    <xf numFmtId="0" fontId="7" fillId="0" borderId="0" xfId="3" applyFont="1" applyAlignment="1">
      <alignment vertical="center"/>
    </xf>
    <xf numFmtId="164" fontId="7" fillId="13" borderId="0" xfId="1" applyFont="1" applyFill="1" applyBorder="1" applyAlignment="1" applyProtection="1">
      <alignment vertical="center"/>
    </xf>
    <xf numFmtId="164" fontId="26" fillId="13" borderId="0" xfId="1" applyFont="1" applyFill="1" applyBorder="1" applyAlignment="1" applyProtection="1">
      <alignment vertical="center" wrapText="1"/>
    </xf>
    <xf numFmtId="164" fontId="27" fillId="13" borderId="0" xfId="1" applyFont="1" applyFill="1" applyBorder="1" applyAlignment="1" applyProtection="1">
      <alignment vertical="center"/>
    </xf>
    <xf numFmtId="164" fontId="3" fillId="19" borderId="0" xfId="1" applyFont="1" applyFill="1" applyBorder="1" applyAlignment="1" applyProtection="1">
      <alignment vertical="center"/>
    </xf>
    <xf numFmtId="164" fontId="28" fillId="0" borderId="0" xfId="1" applyFont="1" applyBorder="1" applyAlignment="1" applyProtection="1">
      <alignment vertical="center"/>
    </xf>
    <xf numFmtId="0" fontId="28" fillId="0" borderId="0" xfId="3" applyFont="1" applyAlignment="1">
      <alignment vertical="center"/>
    </xf>
    <xf numFmtId="164" fontId="29" fillId="0" borderId="0" xfId="1" applyFont="1" applyBorder="1" applyAlignment="1" applyProtection="1">
      <alignment vertical="center"/>
    </xf>
    <xf numFmtId="0" fontId="29" fillId="0" borderId="0" xfId="3" applyFont="1" applyAlignment="1">
      <alignment vertical="center"/>
    </xf>
    <xf numFmtId="164" fontId="30" fillId="0" borderId="0" xfId="1" applyFont="1" applyBorder="1" applyAlignment="1" applyProtection="1">
      <alignment vertical="center"/>
    </xf>
    <xf numFmtId="0" fontId="30" fillId="0" borderId="0" xfId="3" applyFont="1" applyAlignment="1">
      <alignment vertical="center"/>
    </xf>
    <xf numFmtId="165" fontId="31" fillId="13" borderId="1" xfId="1" applyNumberFormat="1" applyFont="1" applyFill="1" applyBorder="1" applyAlignment="1" applyProtection="1">
      <alignment horizontal="right" vertical="center" wrapText="1"/>
    </xf>
    <xf numFmtId="165" fontId="32" fillId="13" borderId="1" xfId="1" applyNumberFormat="1" applyFont="1" applyFill="1" applyBorder="1" applyAlignment="1" applyProtection="1">
      <alignment horizontal="right" vertical="center" wrapText="1"/>
    </xf>
    <xf numFmtId="165" fontId="23" fillId="0" borderId="1" xfId="1" applyNumberFormat="1" applyFont="1" applyBorder="1" applyAlignment="1" applyProtection="1">
      <alignment horizontal="right" vertical="center"/>
    </xf>
    <xf numFmtId="165" fontId="24" fillId="0" borderId="1" xfId="1" applyNumberFormat="1" applyFont="1" applyBorder="1" applyAlignment="1" applyProtection="1">
      <alignment horizontal="right" vertical="center"/>
    </xf>
    <xf numFmtId="165" fontId="23" fillId="0" borderId="1" xfId="1" applyNumberFormat="1" applyFont="1" applyBorder="1" applyAlignment="1" applyProtection="1">
      <alignment horizontal="right" vertical="center" wrapText="1"/>
    </xf>
    <xf numFmtId="165" fontId="24" fillId="0" borderId="1" xfId="1" applyNumberFormat="1" applyFont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vertical="center" wrapText="1"/>
    </xf>
    <xf numFmtId="167" fontId="23" fillId="0" borderId="1" xfId="1" applyNumberFormat="1" applyFont="1" applyBorder="1" applyAlignment="1" applyProtection="1">
      <alignment vertical="center"/>
    </xf>
    <xf numFmtId="164" fontId="24" fillId="0" borderId="1" xfId="1" applyFont="1" applyBorder="1" applyAlignment="1" applyProtection="1">
      <alignment vertical="center" wrapText="1"/>
    </xf>
    <xf numFmtId="167" fontId="24" fillId="0" borderId="1" xfId="1" applyNumberFormat="1" applyFont="1" applyBorder="1" applyAlignment="1" applyProtection="1">
      <alignment vertical="center" wrapText="1"/>
    </xf>
    <xf numFmtId="164" fontId="5" fillId="0" borderId="0" xfId="1" applyFont="1" applyBorder="1" applyAlignment="1" applyProtection="1">
      <alignment horizontal="center" vertical="center" wrapText="1"/>
    </xf>
    <xf numFmtId="164" fontId="4" fillId="0" borderId="0" xfId="1" applyFont="1" applyBorder="1" applyAlignment="1" applyProtection="1">
      <alignment horizontal="center" vertical="center"/>
    </xf>
    <xf numFmtId="164" fontId="5" fillId="0" borderId="0" xfId="1" applyFont="1" applyBorder="1" applyAlignment="1" applyProtection="1">
      <alignment horizontal="left" vertical="center"/>
    </xf>
    <xf numFmtId="164" fontId="4" fillId="0" borderId="0" xfId="1" applyFont="1" applyBorder="1" applyAlignment="1" applyProtection="1">
      <alignment horizontal="center" vertical="center" wrapText="1"/>
    </xf>
    <xf numFmtId="164" fontId="4" fillId="0" borderId="0" xfId="1" applyFont="1" applyBorder="1" applyAlignment="1" applyProtection="1">
      <alignment horizontal="justify" vertical="center" wrapText="1"/>
    </xf>
    <xf numFmtId="164" fontId="4" fillId="0" borderId="0" xfId="1" applyFont="1" applyBorder="1" applyAlignment="1" applyProtection="1">
      <alignment horizontal="right" vertical="center" wrapText="1"/>
    </xf>
    <xf numFmtId="165" fontId="4" fillId="0" borderId="0" xfId="1" applyNumberFormat="1" applyFont="1" applyBorder="1" applyAlignment="1" applyProtection="1">
      <alignment vertical="center"/>
    </xf>
    <xf numFmtId="167" fontId="4" fillId="0" borderId="0" xfId="1" applyNumberFormat="1" applyFont="1" applyBorder="1" applyAlignment="1" applyProtection="1">
      <alignment vertical="center"/>
    </xf>
    <xf numFmtId="165" fontId="3" fillId="0" borderId="0" xfId="1" applyNumberFormat="1" applyFont="1" applyBorder="1" applyAlignment="1" applyProtection="1">
      <alignment vertical="center"/>
    </xf>
    <xf numFmtId="164" fontId="16" fillId="0" borderId="0" xfId="1" applyFont="1" applyBorder="1" applyAlignment="1" applyProtection="1">
      <alignment horizontal="right" vertical="center"/>
    </xf>
    <xf numFmtId="4" fontId="13" fillId="0" borderId="0" xfId="1" applyNumberFormat="1" applyFont="1" applyBorder="1" applyAlignment="1" applyProtection="1">
      <alignment horizontal="right" vertical="center"/>
    </xf>
    <xf numFmtId="164" fontId="13" fillId="0" borderId="0" xfId="1" applyFont="1" applyBorder="1" applyAlignment="1" applyProtection="1">
      <alignment horizontal="right" vertical="center"/>
    </xf>
    <xf numFmtId="164" fontId="9" fillId="0" borderId="0" xfId="1" applyFont="1" applyBorder="1" applyAlignment="1" applyProtection="1">
      <alignment horizontal="right" vertical="center"/>
    </xf>
    <xf numFmtId="165" fontId="23" fillId="9" borderId="1" xfId="1" applyNumberFormat="1" applyFont="1" applyFill="1" applyBorder="1" applyAlignment="1" applyProtection="1">
      <alignment horizontal="right" vertical="center"/>
    </xf>
    <xf numFmtId="165" fontId="24" fillId="9" borderId="1" xfId="1" applyNumberFormat="1" applyFont="1" applyFill="1" applyBorder="1" applyAlignment="1" applyProtection="1">
      <alignment horizontal="right" vertical="center"/>
    </xf>
    <xf numFmtId="164" fontId="23" fillId="9" borderId="7" xfId="1" applyFont="1" applyFill="1" applyBorder="1" applyAlignment="1" applyProtection="1">
      <alignment vertical="center" wrapText="1"/>
    </xf>
    <xf numFmtId="167" fontId="23" fillId="9" borderId="1" xfId="1" applyNumberFormat="1" applyFont="1" applyFill="1" applyBorder="1" applyAlignment="1" applyProtection="1">
      <alignment horizontal="right" vertical="center"/>
    </xf>
    <xf numFmtId="165" fontId="23" fillId="10" borderId="1" xfId="1" applyNumberFormat="1" applyFont="1" applyFill="1" applyBorder="1" applyAlignment="1" applyProtection="1">
      <alignment horizontal="right" vertical="center"/>
    </xf>
    <xf numFmtId="165" fontId="24" fillId="10" borderId="1" xfId="1" applyNumberFormat="1" applyFont="1" applyFill="1" applyBorder="1" applyAlignment="1" applyProtection="1">
      <alignment horizontal="right" vertical="center"/>
    </xf>
    <xf numFmtId="164" fontId="23" fillId="10" borderId="1" xfId="1" applyFont="1" applyFill="1" applyBorder="1" applyAlignment="1" applyProtection="1">
      <alignment horizontal="left" vertical="center" wrapText="1"/>
    </xf>
    <xf numFmtId="167" fontId="23" fillId="10" borderId="1" xfId="1" applyNumberFormat="1" applyFont="1" applyFill="1" applyBorder="1" applyAlignment="1" applyProtection="1">
      <alignment horizontal="right" vertical="center"/>
    </xf>
    <xf numFmtId="165" fontId="23" fillId="11" borderId="1" xfId="1" applyNumberFormat="1" applyFont="1" applyFill="1" applyBorder="1" applyAlignment="1" applyProtection="1">
      <alignment horizontal="right" vertical="center"/>
    </xf>
    <xf numFmtId="165" fontId="24" fillId="11" borderId="1" xfId="1" applyNumberFormat="1" applyFont="1" applyFill="1" applyBorder="1" applyAlignment="1" applyProtection="1">
      <alignment horizontal="right" vertical="center"/>
    </xf>
    <xf numFmtId="164" fontId="23" fillId="11" borderId="1" xfId="1" applyFont="1" applyFill="1" applyBorder="1" applyAlignment="1" applyProtection="1">
      <alignment horizontal="left" vertical="center" wrapText="1"/>
    </xf>
    <xf numFmtId="167" fontId="23" fillId="11" borderId="1" xfId="1" applyNumberFormat="1" applyFont="1" applyFill="1" applyBorder="1" applyAlignment="1" applyProtection="1">
      <alignment vertical="center"/>
    </xf>
    <xf numFmtId="165" fontId="23" fillId="12" borderId="1" xfId="1" applyNumberFormat="1" applyFont="1" applyFill="1" applyBorder="1" applyAlignment="1" applyProtection="1">
      <alignment horizontal="right" vertical="center"/>
    </xf>
    <xf numFmtId="165" fontId="24" fillId="12" borderId="1" xfId="1" applyNumberFormat="1" applyFont="1" applyFill="1" applyBorder="1" applyAlignment="1" applyProtection="1">
      <alignment horizontal="right" vertical="center"/>
    </xf>
    <xf numFmtId="164" fontId="23" fillId="12" borderId="1" xfId="1" applyFont="1" applyFill="1" applyBorder="1" applyAlignment="1" applyProtection="1">
      <alignment horizontal="left" vertical="center" wrapText="1"/>
    </xf>
    <xf numFmtId="167" fontId="23" fillId="12" borderId="1" xfId="1" applyNumberFormat="1" applyFont="1" applyFill="1" applyBorder="1" applyAlignment="1" applyProtection="1">
      <alignment vertical="center"/>
    </xf>
    <xf numFmtId="164" fontId="23" fillId="13" borderId="21" xfId="1" applyFont="1" applyFill="1" applyBorder="1" applyAlignment="1" applyProtection="1">
      <alignment horizontal="left" vertical="center" wrapText="1"/>
    </xf>
    <xf numFmtId="164" fontId="24" fillId="0" borderId="1" xfId="1" applyFont="1" applyBorder="1" applyAlignment="1" applyProtection="1">
      <alignment horizontal="left" vertical="center" wrapText="1"/>
    </xf>
    <xf numFmtId="164" fontId="24" fillId="0" borderId="22" xfId="1" applyFont="1" applyBorder="1" applyAlignment="1" applyProtection="1">
      <alignment horizontal="left" vertical="center" wrapText="1"/>
    </xf>
    <xf numFmtId="4" fontId="23" fillId="13" borderId="1" xfId="1" applyNumberFormat="1" applyFont="1" applyFill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horizontal="left" vertical="center" wrapText="1"/>
    </xf>
    <xf numFmtId="164" fontId="23" fillId="13" borderId="21" xfId="1" applyFont="1" applyFill="1" applyBorder="1" applyAlignment="1" applyProtection="1">
      <alignment horizontal="right" vertical="center"/>
    </xf>
    <xf numFmtId="164" fontId="24" fillId="0" borderId="23" xfId="1" applyFont="1" applyBorder="1" applyAlignment="1" applyProtection="1">
      <alignment horizontal="left" vertical="center" wrapText="1"/>
    </xf>
    <xf numFmtId="165" fontId="24" fillId="0" borderId="21" xfId="1" applyNumberFormat="1" applyFont="1" applyBorder="1" applyAlignment="1" applyProtection="1">
      <alignment vertical="center" wrapText="1"/>
    </xf>
    <xf numFmtId="164" fontId="23" fillId="13" borderId="1" xfId="1" applyFont="1" applyFill="1" applyBorder="1" applyAlignment="1" applyProtection="1">
      <alignment horizontal="left" vertical="center"/>
    </xf>
    <xf numFmtId="165" fontId="24" fillId="12" borderId="1" xfId="1" applyNumberFormat="1" applyFont="1" applyFill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horizontal="left" vertical="center"/>
    </xf>
    <xf numFmtId="167" fontId="24" fillId="0" borderId="1" xfId="1" applyNumberFormat="1" applyFont="1" applyBorder="1" applyAlignment="1" applyProtection="1">
      <alignment vertical="center"/>
    </xf>
    <xf numFmtId="164" fontId="23" fillId="13" borderId="1" xfId="1" applyFont="1" applyFill="1" applyBorder="1" applyAlignment="1" applyProtection="1">
      <alignment horizontal="right" vertical="center" wrapText="1"/>
    </xf>
    <xf numFmtId="164" fontId="24" fillId="13" borderId="22" xfId="1" applyFont="1" applyFill="1" applyBorder="1" applyAlignment="1" applyProtection="1">
      <alignment horizontal="left" vertical="center" wrapText="1"/>
    </xf>
    <xf numFmtId="165" fontId="23" fillId="14" borderId="1" xfId="1" applyNumberFormat="1" applyFont="1" applyFill="1" applyBorder="1" applyAlignment="1" applyProtection="1">
      <alignment horizontal="right" vertical="center" wrapText="1"/>
    </xf>
    <xf numFmtId="165" fontId="24" fillId="14" borderId="1" xfId="1" applyNumberFormat="1" applyFont="1" applyFill="1" applyBorder="1" applyAlignment="1" applyProtection="1">
      <alignment horizontal="right" vertical="center" wrapText="1"/>
    </xf>
    <xf numFmtId="164" fontId="23" fillId="14" borderId="1" xfId="1" applyFont="1" applyFill="1" applyBorder="1" applyAlignment="1" applyProtection="1">
      <alignment horizontal="left" vertical="center" wrapText="1"/>
    </xf>
    <xf numFmtId="167" fontId="23" fillId="14" borderId="1" xfId="1" applyNumberFormat="1" applyFont="1" applyFill="1" applyBorder="1" applyAlignment="1" applyProtection="1">
      <alignment vertical="center" wrapText="1"/>
    </xf>
    <xf numFmtId="165" fontId="24" fillId="15" borderId="1" xfId="1" applyNumberFormat="1" applyFont="1" applyFill="1" applyBorder="1" applyAlignment="1" applyProtection="1">
      <alignment horizontal="right" vertical="center" wrapText="1"/>
    </xf>
    <xf numFmtId="164" fontId="23" fillId="15" borderId="1" xfId="1" applyFont="1" applyFill="1" applyBorder="1" applyAlignment="1" applyProtection="1">
      <alignment horizontal="left" vertical="center" wrapText="1"/>
    </xf>
    <xf numFmtId="167" fontId="23" fillId="15" borderId="1" xfId="1" applyNumberFormat="1" applyFont="1" applyFill="1" applyBorder="1" applyAlignment="1" applyProtection="1">
      <alignment vertical="center" wrapText="1"/>
    </xf>
    <xf numFmtId="165" fontId="24" fillId="13" borderId="21" xfId="1" applyNumberFormat="1" applyFont="1" applyFill="1" applyBorder="1" applyAlignment="1" applyProtection="1">
      <alignment horizontal="right" vertical="center"/>
    </xf>
    <xf numFmtId="164" fontId="23" fillId="12" borderId="1" xfId="1" applyFont="1" applyFill="1" applyBorder="1" applyAlignment="1" applyProtection="1">
      <alignment vertical="center" wrapText="1"/>
    </xf>
    <xf numFmtId="165" fontId="24" fillId="0" borderId="21" xfId="1" applyNumberFormat="1" applyFont="1" applyBorder="1" applyAlignment="1" applyProtection="1">
      <alignment horizontal="right" vertical="center"/>
    </xf>
    <xf numFmtId="164" fontId="23" fillId="0" borderId="21" xfId="1" applyFont="1" applyBorder="1" applyAlignment="1" applyProtection="1">
      <alignment vertical="center" wrapText="1"/>
    </xf>
    <xf numFmtId="49" fontId="24" fillId="13" borderId="1" xfId="3" applyNumberFormat="1" applyFont="1" applyFill="1" applyBorder="1" applyAlignment="1">
      <alignment horizontal="right" vertical="center"/>
    </xf>
    <xf numFmtId="4" fontId="24" fillId="13" borderId="1" xfId="3" applyNumberFormat="1" applyFont="1" applyFill="1" applyBorder="1" applyAlignment="1">
      <alignment vertical="center"/>
    </xf>
    <xf numFmtId="165" fontId="36" fillId="0" borderId="1" xfId="1" applyNumberFormat="1" applyFont="1" applyBorder="1" applyAlignment="1" applyProtection="1">
      <alignment horizontal="right" vertical="center" wrapText="1"/>
    </xf>
    <xf numFmtId="49" fontId="24" fillId="12" borderId="1" xfId="3" applyNumberFormat="1" applyFont="1" applyFill="1" applyBorder="1" applyAlignment="1">
      <alignment horizontal="right" vertical="center"/>
    </xf>
    <xf numFmtId="4" fontId="23" fillId="12" borderId="1" xfId="1" applyNumberFormat="1" applyFont="1" applyFill="1" applyBorder="1" applyAlignment="1" applyProtection="1">
      <alignment horizontal="right" vertical="center" wrapText="1"/>
    </xf>
    <xf numFmtId="164" fontId="23" fillId="13" borderId="23" xfId="1" applyFont="1" applyFill="1" applyBorder="1" applyAlignment="1" applyProtection="1">
      <alignment vertical="center" wrapText="1"/>
    </xf>
    <xf numFmtId="49" fontId="37" fillId="13" borderId="1" xfId="3" applyNumberFormat="1" applyFont="1" applyFill="1" applyBorder="1" applyAlignment="1">
      <alignment horizontal="right" vertical="center"/>
    </xf>
    <xf numFmtId="164" fontId="38" fillId="13" borderId="1" xfId="1" applyFont="1" applyFill="1" applyBorder="1" applyAlignment="1" applyProtection="1">
      <alignment horizontal="right" vertical="center" wrapText="1"/>
    </xf>
    <xf numFmtId="49" fontId="24" fillId="13" borderId="21" xfId="3" applyNumberFormat="1" applyFont="1" applyFill="1" applyBorder="1" applyAlignment="1">
      <alignment horizontal="right" vertical="center"/>
    </xf>
    <xf numFmtId="165" fontId="37" fillId="13" borderId="1" xfId="1" applyNumberFormat="1" applyFont="1" applyFill="1" applyBorder="1" applyAlignment="1" applyProtection="1">
      <alignment horizontal="right" vertical="center" wrapText="1"/>
    </xf>
    <xf numFmtId="165" fontId="39" fillId="13" borderId="1" xfId="1" applyNumberFormat="1" applyFont="1" applyFill="1" applyBorder="1" applyAlignment="1" applyProtection="1">
      <alignment horizontal="right" vertical="center" wrapText="1"/>
    </xf>
    <xf numFmtId="165" fontId="39" fillId="13" borderId="1" xfId="1" applyNumberFormat="1" applyFont="1" applyFill="1" applyBorder="1" applyAlignment="1" applyProtection="1">
      <alignment horizontal="right" vertical="center"/>
    </xf>
    <xf numFmtId="165" fontId="24" fillId="15" borderId="1" xfId="1" applyNumberFormat="1" applyFont="1" applyFill="1" applyBorder="1" applyAlignment="1" applyProtection="1">
      <alignment horizontal="right" vertical="center"/>
    </xf>
    <xf numFmtId="164" fontId="23" fillId="15" borderId="1" xfId="1" applyFont="1" applyFill="1" applyBorder="1" applyAlignment="1" applyProtection="1">
      <alignment vertical="center" wrapText="1"/>
    </xf>
    <xf numFmtId="4" fontId="23" fillId="15" borderId="1" xfId="1" applyNumberFormat="1" applyFont="1" applyFill="1" applyBorder="1" applyAlignment="1" applyProtection="1">
      <alignment horizontal="right" vertical="center" wrapText="1"/>
    </xf>
    <xf numFmtId="167" fontId="23" fillId="15" borderId="1" xfId="1" applyNumberFormat="1" applyFont="1" applyFill="1" applyBorder="1" applyAlignment="1" applyProtection="1">
      <alignment vertical="center"/>
    </xf>
    <xf numFmtId="165" fontId="24" fillId="18" borderId="1" xfId="1" applyNumberFormat="1" applyFont="1" applyFill="1" applyBorder="1" applyAlignment="1" applyProtection="1">
      <alignment horizontal="right" vertical="center"/>
    </xf>
    <xf numFmtId="165" fontId="24" fillId="14" borderId="1" xfId="1" applyNumberFormat="1" applyFont="1" applyFill="1" applyBorder="1" applyAlignment="1" applyProtection="1">
      <alignment horizontal="right" vertical="center"/>
    </xf>
    <xf numFmtId="165" fontId="23" fillId="14" borderId="1" xfId="1" applyNumberFormat="1" applyFont="1" applyFill="1" applyBorder="1" applyAlignment="1" applyProtection="1">
      <alignment horizontal="left" vertical="center" wrapText="1"/>
    </xf>
    <xf numFmtId="165" fontId="23" fillId="15" borderId="1" xfId="1" applyNumberFormat="1" applyFont="1" applyFill="1" applyBorder="1" applyAlignment="1" applyProtection="1">
      <alignment horizontal="left" vertical="center" wrapText="1"/>
    </xf>
    <xf numFmtId="165" fontId="35" fillId="13" borderId="1" xfId="1" applyNumberFormat="1" applyFont="1" applyFill="1" applyBorder="1" applyAlignment="1" applyProtection="1">
      <alignment horizontal="right" vertical="center"/>
    </xf>
    <xf numFmtId="165" fontId="36" fillId="13" borderId="1" xfId="1" applyNumberFormat="1" applyFont="1" applyFill="1" applyBorder="1" applyAlignment="1" applyProtection="1">
      <alignment horizontal="right" vertical="center"/>
    </xf>
    <xf numFmtId="164" fontId="35" fillId="13" borderId="1" xfId="1" applyFont="1" applyFill="1" applyBorder="1" applyAlignment="1" applyProtection="1">
      <alignment horizontal="right" vertical="center" wrapText="1"/>
    </xf>
    <xf numFmtId="164" fontId="35" fillId="0" borderId="1" xfId="1" applyFont="1" applyBorder="1" applyAlignment="1" applyProtection="1">
      <alignment horizontal="right" vertical="center" wrapText="1"/>
    </xf>
    <xf numFmtId="165" fontId="36" fillId="13" borderId="1" xfId="1" applyNumberFormat="1" applyFont="1" applyFill="1" applyBorder="1" applyAlignment="1" applyProtection="1">
      <alignment horizontal="right" vertical="center" wrapText="1"/>
    </xf>
    <xf numFmtId="165" fontId="31" fillId="0" borderId="1" xfId="1" applyNumberFormat="1" applyFont="1" applyBorder="1" applyAlignment="1" applyProtection="1">
      <alignment horizontal="right" vertical="center" wrapText="1"/>
    </xf>
    <xf numFmtId="165" fontId="32" fillId="0" borderId="1" xfId="1" applyNumberFormat="1" applyFont="1" applyBorder="1" applyAlignment="1" applyProtection="1">
      <alignment horizontal="right" vertical="center" wrapText="1"/>
    </xf>
    <xf numFmtId="164" fontId="31" fillId="0" borderId="1" xfId="1" applyFont="1" applyBorder="1" applyAlignment="1" applyProtection="1">
      <alignment horizontal="right" vertical="center" wrapText="1"/>
    </xf>
    <xf numFmtId="165" fontId="25" fillId="20" borderId="1" xfId="1" applyNumberFormat="1" applyFont="1" applyFill="1" applyBorder="1" applyAlignment="1" applyProtection="1">
      <alignment horizontal="right" vertical="center" wrapText="1"/>
    </xf>
    <xf numFmtId="165" fontId="34" fillId="20" borderId="1" xfId="1" applyNumberFormat="1" applyFont="1" applyFill="1" applyBorder="1" applyAlignment="1" applyProtection="1">
      <alignment horizontal="right" vertical="center" wrapText="1"/>
    </xf>
    <xf numFmtId="165" fontId="34" fillId="20" borderId="1" xfId="1" applyNumberFormat="1" applyFont="1" applyFill="1" applyBorder="1" applyAlignment="1" applyProtection="1">
      <alignment horizontal="right" vertical="center"/>
    </xf>
    <xf numFmtId="165" fontId="25" fillId="20" borderId="1" xfId="1" applyNumberFormat="1" applyFont="1" applyFill="1" applyBorder="1" applyAlignment="1" applyProtection="1">
      <alignment horizontal="right" vertical="center"/>
    </xf>
    <xf numFmtId="164" fontId="25" fillId="20" borderId="1" xfId="1" applyFont="1" applyFill="1" applyBorder="1" applyAlignment="1" applyProtection="1">
      <alignment horizontal="left" vertical="center"/>
    </xf>
    <xf numFmtId="164" fontId="34" fillId="20" borderId="1" xfId="1" applyFont="1" applyFill="1" applyBorder="1" applyAlignment="1" applyProtection="1">
      <alignment vertical="center" wrapText="1"/>
    </xf>
    <xf numFmtId="165" fontId="32" fillId="13" borderId="1" xfId="1" applyNumberFormat="1" applyFont="1" applyFill="1" applyBorder="1" applyAlignment="1" applyProtection="1">
      <alignment horizontal="right" vertical="center"/>
    </xf>
    <xf numFmtId="164" fontId="32" fillId="13" borderId="1" xfId="1" applyFont="1" applyFill="1" applyBorder="1" applyAlignment="1" applyProtection="1">
      <alignment horizontal="left" vertical="center" wrapText="1"/>
    </xf>
    <xf numFmtId="164" fontId="31" fillId="13" borderId="1" xfId="1" applyFont="1" applyFill="1" applyBorder="1" applyAlignment="1" applyProtection="1">
      <alignment horizontal="right" vertical="center" wrapText="1"/>
    </xf>
    <xf numFmtId="165" fontId="25" fillId="13" borderId="1" xfId="1" applyNumberFormat="1" applyFont="1" applyFill="1" applyBorder="1" applyAlignment="1" applyProtection="1">
      <alignment horizontal="right" vertical="center" wrapText="1"/>
    </xf>
    <xf numFmtId="164" fontId="34" fillId="13" borderId="1" xfId="1" applyFont="1" applyFill="1" applyBorder="1" applyAlignment="1" applyProtection="1">
      <alignment horizontal="left" vertical="center" wrapText="1"/>
    </xf>
    <xf numFmtId="165" fontId="40" fillId="13" borderId="1" xfId="1" applyNumberFormat="1" applyFont="1" applyFill="1" applyBorder="1" applyAlignment="1" applyProtection="1">
      <alignment horizontal="right" vertical="center"/>
    </xf>
    <xf numFmtId="164" fontId="41" fillId="0" borderId="0" xfId="1" applyFont="1" applyBorder="1" applyAlignment="1" applyProtection="1">
      <alignment horizontal="right" vertical="center"/>
    </xf>
    <xf numFmtId="164" fontId="42" fillId="0" borderId="0" xfId="1" applyFont="1" applyBorder="1" applyAlignment="1" applyProtection="1">
      <alignment horizontal="right" vertical="center"/>
    </xf>
    <xf numFmtId="49" fontId="42" fillId="0" borderId="0" xfId="1" applyNumberFormat="1" applyFont="1" applyBorder="1" applyAlignment="1" applyProtection="1">
      <alignment horizontal="right" vertical="center"/>
    </xf>
    <xf numFmtId="164" fontId="41" fillId="0" borderId="0" xfId="1" applyFont="1" applyBorder="1" applyAlignment="1" applyProtection="1">
      <alignment horizontal="center" vertical="center"/>
    </xf>
    <xf numFmtId="164" fontId="43" fillId="0" borderId="0" xfId="1" applyFont="1" applyBorder="1" applyAlignment="1" applyProtection="1">
      <alignment horizontal="right" vertical="center"/>
    </xf>
    <xf numFmtId="164" fontId="44" fillId="0" borderId="0" xfId="1" applyFont="1" applyBorder="1" applyAlignment="1" applyProtection="1">
      <alignment horizontal="right" vertical="center"/>
    </xf>
    <xf numFmtId="4" fontId="0" fillId="0" borderId="0" xfId="0" applyNumberFormat="1"/>
    <xf numFmtId="0" fontId="19" fillId="0" borderId="0" xfId="0" applyFont="1"/>
    <xf numFmtId="0" fontId="34" fillId="0" borderId="0" xfId="0" applyFont="1"/>
    <xf numFmtId="4" fontId="34" fillId="0" borderId="0" xfId="0" applyNumberFormat="1" applyFont="1"/>
    <xf numFmtId="0" fontId="18" fillId="0" borderId="0" xfId="0" applyFont="1" applyAlignment="1">
      <alignment horizontal="center"/>
    </xf>
    <xf numFmtId="0" fontId="45" fillId="0" borderId="0" xfId="0" applyFont="1"/>
    <xf numFmtId="0" fontId="0" fillId="0" borderId="9" xfId="0" applyBorder="1"/>
    <xf numFmtId="0" fontId="46" fillId="0" borderId="9" xfId="0" applyFont="1" applyBorder="1"/>
    <xf numFmtId="164" fontId="42" fillId="0" borderId="0" xfId="1" applyFont="1" applyBorder="1" applyAlignment="1" applyProtection="1">
      <alignment horizontal="center" vertical="center"/>
    </xf>
    <xf numFmtId="164" fontId="13" fillId="0" borderId="0" xfId="1" applyFont="1" applyBorder="1" applyAlignment="1" applyProtection="1">
      <alignment horizontal="center" vertical="center" wrapText="1"/>
    </xf>
    <xf numFmtId="4" fontId="13" fillId="0" borderId="0" xfId="1" applyNumberFormat="1" applyFont="1" applyBorder="1" applyAlignment="1" applyProtection="1">
      <alignment horizontal="right" vertical="center" wrapText="1"/>
    </xf>
    <xf numFmtId="0" fontId="16" fillId="0" borderId="0" xfId="3" applyFont="1"/>
    <xf numFmtId="0" fontId="45" fillId="0" borderId="9" xfId="0" applyFont="1" applyBorder="1" applyAlignment="1">
      <alignment horizontal="center"/>
    </xf>
    <xf numFmtId="164" fontId="9" fillId="8" borderId="15" xfId="1" applyFont="1" applyFill="1" applyBorder="1" applyAlignment="1" applyProtection="1">
      <alignment horizontal="center" vertical="center" textRotation="90"/>
    </xf>
    <xf numFmtId="164" fontId="9" fillId="8" borderId="0" xfId="1" applyFont="1" applyFill="1" applyBorder="1" applyAlignment="1" applyProtection="1">
      <alignment horizontal="center" vertical="center" textRotation="90"/>
    </xf>
    <xf numFmtId="164" fontId="9" fillId="8" borderId="19" xfId="1" applyFont="1" applyFill="1" applyBorder="1" applyAlignment="1" applyProtection="1">
      <alignment horizontal="center" vertical="center" textRotation="90"/>
    </xf>
    <xf numFmtId="165" fontId="23" fillId="13" borderId="21" xfId="1" applyNumberFormat="1" applyFont="1" applyFill="1" applyBorder="1" applyAlignment="1" applyProtection="1">
      <alignment horizontal="right" vertical="center"/>
    </xf>
    <xf numFmtId="165" fontId="23" fillId="0" borderId="1" xfId="1" applyNumberFormat="1" applyFont="1" applyBorder="1" applyAlignment="1" applyProtection="1">
      <alignment horizontal="left" vertical="center"/>
    </xf>
    <xf numFmtId="165" fontId="34" fillId="13" borderId="1" xfId="1" applyNumberFormat="1" applyFont="1" applyFill="1" applyBorder="1" applyAlignment="1" applyProtection="1">
      <alignment horizontal="right" vertical="center"/>
    </xf>
    <xf numFmtId="165" fontId="24" fillId="13" borderId="10" xfId="1" applyNumberFormat="1" applyFont="1" applyFill="1" applyBorder="1" applyAlignment="1" applyProtection="1">
      <alignment horizontal="right" vertical="center"/>
    </xf>
    <xf numFmtId="165" fontId="24" fillId="13" borderId="14" xfId="1" applyNumberFormat="1" applyFont="1" applyFill="1" applyBorder="1" applyAlignment="1" applyProtection="1">
      <alignment horizontal="right" vertical="center"/>
    </xf>
    <xf numFmtId="165" fontId="24" fillId="13" borderId="14" xfId="1" applyNumberFormat="1" applyFont="1" applyFill="1" applyBorder="1" applyAlignment="1" applyProtection="1">
      <alignment horizontal="right" vertical="center" wrapText="1"/>
    </xf>
    <xf numFmtId="164" fontId="24" fillId="13" borderId="14" xfId="1" applyFont="1" applyFill="1" applyBorder="1" applyAlignment="1" applyProtection="1">
      <alignment vertical="center" wrapText="1"/>
    </xf>
    <xf numFmtId="165" fontId="24" fillId="13" borderId="9" xfId="1" applyNumberFormat="1" applyFont="1" applyFill="1" applyBorder="1" applyAlignment="1" applyProtection="1">
      <alignment horizontal="right" vertical="center"/>
    </xf>
    <xf numFmtId="165" fontId="23" fillId="13" borderId="9" xfId="1" applyNumberFormat="1" applyFont="1" applyFill="1" applyBorder="1" applyAlignment="1" applyProtection="1">
      <alignment horizontal="right" vertical="center" wrapText="1"/>
    </xf>
    <xf numFmtId="164" fontId="24" fillId="13" borderId="9" xfId="1" applyFont="1" applyFill="1" applyBorder="1" applyAlignment="1" applyProtection="1">
      <alignment vertical="center" wrapText="1"/>
    </xf>
    <xf numFmtId="167" fontId="24" fillId="13" borderId="9" xfId="1" applyNumberFormat="1" applyFont="1" applyFill="1" applyBorder="1" applyAlignment="1" applyProtection="1">
      <alignment vertical="center" wrapText="1"/>
    </xf>
    <xf numFmtId="164" fontId="15" fillId="0" borderId="0" xfId="1" applyFont="1" applyAlignment="1">
      <alignment horizontal="left"/>
    </xf>
    <xf numFmtId="165" fontId="24" fillId="13" borderId="0" xfId="1" applyNumberFormat="1" applyFont="1" applyFill="1" applyBorder="1" applyAlignment="1" applyProtection="1">
      <alignment horizontal="right" vertical="center"/>
    </xf>
    <xf numFmtId="165" fontId="24" fillId="13" borderId="9" xfId="1" applyNumberFormat="1" applyFont="1" applyFill="1" applyBorder="1" applyAlignment="1" applyProtection="1">
      <alignment horizontal="right" vertical="center" wrapText="1"/>
    </xf>
    <xf numFmtId="165" fontId="23" fillId="0" borderId="7" xfId="1" applyNumberFormat="1" applyFont="1" applyBorder="1" applyAlignment="1" applyProtection="1">
      <alignment horizontal="right" vertical="center"/>
    </xf>
    <xf numFmtId="165" fontId="23" fillId="22" borderId="1" xfId="1" applyNumberFormat="1" applyFont="1" applyFill="1" applyBorder="1" applyAlignment="1" applyProtection="1">
      <alignment horizontal="right" vertical="center"/>
    </xf>
    <xf numFmtId="165" fontId="32" fillId="23" borderId="1" xfId="1" applyNumberFormat="1" applyFont="1" applyFill="1" applyBorder="1" applyAlignment="1" applyProtection="1">
      <alignment horizontal="right" vertical="center"/>
    </xf>
    <xf numFmtId="164" fontId="31" fillId="23" borderId="1" xfId="1" applyFont="1" applyFill="1" applyBorder="1" applyAlignment="1" applyProtection="1">
      <alignment vertical="center" wrapText="1"/>
    </xf>
    <xf numFmtId="165" fontId="24" fillId="0" borderId="14" xfId="1" applyNumberFormat="1" applyFont="1" applyBorder="1" applyAlignment="1" applyProtection="1">
      <alignment horizontal="right" vertical="center"/>
    </xf>
    <xf numFmtId="165" fontId="24" fillId="0" borderId="9" xfId="1" applyNumberFormat="1" applyFont="1" applyBorder="1" applyAlignment="1" applyProtection="1">
      <alignment horizontal="right" vertical="center"/>
    </xf>
    <xf numFmtId="165" fontId="23" fillId="0" borderId="21" xfId="1" applyNumberFormat="1" applyFont="1" applyBorder="1" applyAlignment="1" applyProtection="1">
      <alignment horizontal="right" vertical="center" wrapText="1"/>
    </xf>
    <xf numFmtId="164" fontId="24" fillId="13" borderId="14" xfId="1" applyFont="1" applyFill="1" applyBorder="1" applyAlignment="1" applyProtection="1">
      <alignment horizontal="left" vertical="center" wrapText="1"/>
    </xf>
    <xf numFmtId="165" fontId="24" fillId="13" borderId="9" xfId="1" applyNumberFormat="1" applyFont="1" applyFill="1" applyBorder="1" applyAlignment="1" applyProtection="1">
      <alignment vertical="center"/>
    </xf>
    <xf numFmtId="165" fontId="24" fillId="0" borderId="0" xfId="1" applyNumberFormat="1" applyFont="1" applyBorder="1" applyAlignment="1" applyProtection="1">
      <alignment vertical="center" wrapText="1"/>
    </xf>
    <xf numFmtId="165" fontId="24" fillId="0" borderId="21" xfId="1" applyNumberFormat="1" applyFont="1" applyBorder="1" applyAlignment="1" applyProtection="1">
      <alignment horizontal="right" vertical="center" wrapText="1"/>
    </xf>
    <xf numFmtId="165" fontId="24" fillId="0" borderId="8" xfId="1" applyNumberFormat="1" applyFont="1" applyBorder="1" applyAlignment="1" applyProtection="1">
      <alignment vertical="center" wrapText="1"/>
    </xf>
    <xf numFmtId="165" fontId="24" fillId="0" borderId="9" xfId="1" applyNumberFormat="1" applyFont="1" applyBorder="1" applyAlignment="1" applyProtection="1">
      <alignment vertical="center" wrapText="1"/>
    </xf>
    <xf numFmtId="0" fontId="3" fillId="0" borderId="9" xfId="3" applyFont="1" applyBorder="1" applyAlignment="1">
      <alignment vertical="center"/>
    </xf>
    <xf numFmtId="164" fontId="24" fillId="0" borderId="14" xfId="1" applyFont="1" applyBorder="1" applyAlignment="1" applyProtection="1">
      <alignment horizontal="left" vertical="center" wrapText="1"/>
    </xf>
    <xf numFmtId="164" fontId="24" fillId="0" borderId="9" xfId="1" applyFont="1" applyBorder="1" applyAlignment="1" applyProtection="1">
      <alignment horizontal="left" vertical="center" wrapText="1"/>
    </xf>
    <xf numFmtId="165" fontId="23" fillId="0" borderId="1" xfId="1" applyNumberFormat="1" applyFont="1" applyBorder="1" applyAlignment="1" applyProtection="1">
      <alignment horizontal="left" vertical="center" wrapText="1"/>
    </xf>
    <xf numFmtId="164" fontId="23" fillId="13" borderId="7" xfId="1" applyFont="1" applyFill="1" applyBorder="1" applyAlignment="1" applyProtection="1">
      <alignment horizontal="left" vertical="center" wrapText="1"/>
    </xf>
    <xf numFmtId="165" fontId="24" fillId="24" borderId="9" xfId="1" applyNumberFormat="1" applyFont="1" applyFill="1" applyBorder="1" applyAlignment="1" applyProtection="1">
      <alignment horizontal="right" vertical="center"/>
    </xf>
    <xf numFmtId="165" fontId="24" fillId="25" borderId="9" xfId="1" applyNumberFormat="1" applyFont="1" applyFill="1" applyBorder="1" applyAlignment="1" applyProtection="1">
      <alignment horizontal="right" vertical="center"/>
    </xf>
    <xf numFmtId="165" fontId="24" fillId="25" borderId="9" xfId="1" applyNumberFormat="1" applyFont="1" applyFill="1" applyBorder="1" applyAlignment="1" applyProtection="1">
      <alignment horizontal="right" vertical="center" wrapText="1"/>
    </xf>
    <xf numFmtId="164" fontId="23" fillId="26" borderId="1" xfId="1" applyFont="1" applyFill="1" applyBorder="1" applyAlignment="1" applyProtection="1">
      <alignment vertical="center" wrapText="1"/>
    </xf>
    <xf numFmtId="4" fontId="23" fillId="26" borderId="1" xfId="1" applyNumberFormat="1" applyFont="1" applyFill="1" applyBorder="1" applyAlignment="1" applyProtection="1">
      <alignment horizontal="right" vertical="center" wrapText="1"/>
    </xf>
    <xf numFmtId="165" fontId="24" fillId="28" borderId="1" xfId="1" applyNumberFormat="1" applyFont="1" applyFill="1" applyBorder="1" applyAlignment="1" applyProtection="1">
      <alignment horizontal="right" vertical="center"/>
    </xf>
    <xf numFmtId="165" fontId="23" fillId="28" borderId="1" xfId="1" applyNumberFormat="1" applyFont="1" applyFill="1" applyBorder="1" applyAlignment="1" applyProtection="1">
      <alignment horizontal="right" vertical="center" wrapText="1"/>
    </xf>
    <xf numFmtId="164" fontId="23" fillId="28" borderId="1" xfId="1" applyFont="1" applyFill="1" applyBorder="1" applyAlignment="1" applyProtection="1">
      <alignment vertical="center" wrapText="1"/>
    </xf>
    <xf numFmtId="4" fontId="23" fillId="28" borderId="1" xfId="1" applyNumberFormat="1" applyFont="1" applyFill="1" applyBorder="1" applyAlignment="1" applyProtection="1">
      <alignment horizontal="right" vertical="center" wrapText="1"/>
    </xf>
    <xf numFmtId="165" fontId="24" fillId="22" borderId="1" xfId="1" applyNumberFormat="1" applyFont="1" applyFill="1" applyBorder="1" applyAlignment="1" applyProtection="1">
      <alignment horizontal="right" vertical="center"/>
    </xf>
    <xf numFmtId="165" fontId="23" fillId="22" borderId="1" xfId="1" applyNumberFormat="1" applyFont="1" applyFill="1" applyBorder="1" applyAlignment="1" applyProtection="1">
      <alignment horizontal="right" vertical="center" wrapText="1"/>
    </xf>
    <xf numFmtId="165" fontId="24" fillId="22" borderId="1" xfId="1" applyNumberFormat="1" applyFont="1" applyFill="1" applyBorder="1" applyAlignment="1" applyProtection="1">
      <alignment horizontal="right" vertical="center" wrapText="1"/>
    </xf>
    <xf numFmtId="165" fontId="23" fillId="29" borderId="1" xfId="1" applyNumberFormat="1" applyFont="1" applyFill="1" applyBorder="1" applyAlignment="1" applyProtection="1">
      <alignment horizontal="right" vertical="center" wrapText="1"/>
    </xf>
    <xf numFmtId="165" fontId="24" fillId="29" borderId="1" xfId="1" applyNumberFormat="1" applyFont="1" applyFill="1" applyBorder="1" applyAlignment="1" applyProtection="1">
      <alignment horizontal="right" vertical="center" wrapText="1"/>
    </xf>
    <xf numFmtId="165" fontId="24" fillId="29" borderId="21" xfId="1" applyNumberFormat="1" applyFont="1" applyFill="1" applyBorder="1" applyAlignment="1" applyProtection="1">
      <alignment horizontal="right" vertical="center" wrapText="1"/>
    </xf>
    <xf numFmtId="165" fontId="23" fillId="29" borderId="9" xfId="1" applyNumberFormat="1" applyFont="1" applyFill="1" applyBorder="1" applyAlignment="1" applyProtection="1">
      <alignment vertical="center" wrapText="1"/>
    </xf>
    <xf numFmtId="165" fontId="23" fillId="29" borderId="21" xfId="1" applyNumberFormat="1" applyFont="1" applyFill="1" applyBorder="1" applyAlignment="1" applyProtection="1">
      <alignment horizontal="right" vertical="center" wrapText="1"/>
    </xf>
    <xf numFmtId="165" fontId="23" fillId="30" borderId="1" xfId="1" applyNumberFormat="1" applyFont="1" applyFill="1" applyBorder="1" applyAlignment="1" applyProtection="1">
      <alignment horizontal="right" vertical="center"/>
    </xf>
    <xf numFmtId="165" fontId="24" fillId="30" borderId="1" xfId="1" applyNumberFormat="1" applyFont="1" applyFill="1" applyBorder="1" applyAlignment="1" applyProtection="1">
      <alignment horizontal="right" vertical="center"/>
    </xf>
    <xf numFmtId="164" fontId="23" fillId="30" borderId="1" xfId="1" applyFont="1" applyFill="1" applyBorder="1" applyAlignment="1" applyProtection="1">
      <alignment horizontal="left" vertical="center" wrapText="1"/>
    </xf>
    <xf numFmtId="167" fontId="23" fillId="30" borderId="1" xfId="1" applyNumberFormat="1" applyFont="1" applyFill="1" applyBorder="1" applyAlignment="1" applyProtection="1">
      <alignment vertical="center"/>
    </xf>
    <xf numFmtId="164" fontId="23" fillId="31" borderId="1" xfId="1" applyFont="1" applyFill="1" applyBorder="1" applyAlignment="1" applyProtection="1">
      <alignment horizontal="right" vertical="center" wrapText="1"/>
    </xf>
    <xf numFmtId="165" fontId="24" fillId="31" borderId="1" xfId="1" applyNumberFormat="1" applyFont="1" applyFill="1" applyBorder="1" applyAlignment="1" applyProtection="1">
      <alignment horizontal="right" vertical="center" wrapText="1"/>
    </xf>
    <xf numFmtId="4" fontId="23" fillId="31" borderId="1" xfId="1" applyNumberFormat="1" applyFont="1" applyFill="1" applyBorder="1" applyAlignment="1" applyProtection="1">
      <alignment horizontal="right" vertical="center" wrapText="1"/>
    </xf>
    <xf numFmtId="165" fontId="24" fillId="32" borderId="1" xfId="1" applyNumberFormat="1" applyFont="1" applyFill="1" applyBorder="1" applyAlignment="1" applyProtection="1">
      <alignment horizontal="right" vertical="center"/>
    </xf>
    <xf numFmtId="164" fontId="23" fillId="32" borderId="1" xfId="1" applyFont="1" applyFill="1" applyBorder="1" applyAlignment="1" applyProtection="1">
      <alignment horizontal="right" vertical="center" wrapText="1"/>
    </xf>
    <xf numFmtId="4" fontId="23" fillId="32" borderId="1" xfId="1" applyNumberFormat="1" applyFont="1" applyFill="1" applyBorder="1" applyAlignment="1" applyProtection="1">
      <alignment horizontal="right" vertical="center" wrapText="1"/>
    </xf>
    <xf numFmtId="167" fontId="23" fillId="32" borderId="1" xfId="1" applyNumberFormat="1" applyFont="1" applyFill="1" applyBorder="1" applyAlignment="1" applyProtection="1">
      <alignment vertical="center"/>
    </xf>
    <xf numFmtId="165" fontId="23" fillId="32" borderId="1" xfId="1" applyNumberFormat="1" applyFont="1" applyFill="1" applyBorder="1" applyAlignment="1" applyProtection="1">
      <alignment horizontal="right" vertical="center" wrapText="1"/>
    </xf>
    <xf numFmtId="165" fontId="34" fillId="31" borderId="1" xfId="1" applyNumberFormat="1" applyFont="1" applyFill="1" applyBorder="1" applyAlignment="1" applyProtection="1">
      <alignment horizontal="right" vertical="center" wrapText="1"/>
    </xf>
    <xf numFmtId="164" fontId="25" fillId="31" borderId="1" xfId="1" applyFont="1" applyFill="1" applyBorder="1" applyAlignment="1" applyProtection="1">
      <alignment horizontal="right" vertical="center" wrapText="1"/>
    </xf>
    <xf numFmtId="0" fontId="20" fillId="0" borderId="0" xfId="3" applyFont="1"/>
    <xf numFmtId="0" fontId="20" fillId="0" borderId="0" xfId="3" applyFont="1" applyAlignment="1">
      <alignment wrapText="1"/>
    </xf>
    <xf numFmtId="165" fontId="32" fillId="29" borderId="1" xfId="1" applyNumberFormat="1" applyFont="1" applyFill="1" applyBorder="1" applyAlignment="1" applyProtection="1">
      <alignment horizontal="right" vertical="center" wrapText="1"/>
    </xf>
    <xf numFmtId="164" fontId="25" fillId="29" borderId="1" xfId="1" applyFont="1" applyFill="1" applyBorder="1" applyAlignment="1" applyProtection="1">
      <alignment horizontal="right" vertical="center" wrapText="1"/>
    </xf>
    <xf numFmtId="4" fontId="6" fillId="0" borderId="0" xfId="3" applyNumberFormat="1"/>
    <xf numFmtId="0" fontId="18" fillId="0" borderId="9" xfId="3" applyFont="1" applyBorder="1"/>
    <xf numFmtId="164" fontId="10" fillId="0" borderId="9" xfId="1" applyFont="1" applyBorder="1" applyAlignment="1" applyProtection="1">
      <alignment vertical="center"/>
    </xf>
    <xf numFmtId="164" fontId="8" fillId="0" borderId="0" xfId="1" applyFont="1" applyBorder="1" applyAlignment="1" applyProtection="1">
      <alignment horizontal="center" vertical="center" wrapText="1"/>
    </xf>
    <xf numFmtId="164" fontId="50" fillId="0" borderId="0" xfId="1" applyFont="1" applyAlignment="1">
      <alignment horizontal="left"/>
    </xf>
    <xf numFmtId="164" fontId="36" fillId="20" borderId="1" xfId="1" applyFont="1" applyFill="1" applyBorder="1" applyAlignment="1" applyProtection="1">
      <alignment vertical="center" wrapText="1"/>
    </xf>
    <xf numFmtId="49" fontId="36" fillId="20" borderId="1" xfId="3" applyNumberFormat="1" applyFont="1" applyFill="1" applyBorder="1" applyAlignment="1">
      <alignment horizontal="right" vertical="center"/>
    </xf>
    <xf numFmtId="49" fontId="35" fillId="20" borderId="1" xfId="3" applyNumberFormat="1" applyFont="1" applyFill="1" applyBorder="1" applyAlignment="1">
      <alignment horizontal="right" vertical="center"/>
    </xf>
    <xf numFmtId="167" fontId="24" fillId="20" borderId="1" xfId="1" applyNumberFormat="1" applyFont="1" applyFill="1" applyBorder="1" applyAlignment="1" applyProtection="1">
      <alignment vertical="center" wrapText="1"/>
    </xf>
    <xf numFmtId="0" fontId="18" fillId="0" borderId="0" xfId="3" applyFont="1" applyAlignment="1">
      <alignment vertical="center" wrapText="1"/>
    </xf>
    <xf numFmtId="4" fontId="16" fillId="0" borderId="0" xfId="3" applyNumberFormat="1" applyFont="1"/>
    <xf numFmtId="4" fontId="10" fillId="0" borderId="0" xfId="3" applyNumberFormat="1" applyFont="1"/>
    <xf numFmtId="4" fontId="20" fillId="0" borderId="0" xfId="3" applyNumberFormat="1" applyFont="1"/>
    <xf numFmtId="0" fontId="18" fillId="0" borderId="0" xfId="3" applyFont="1" applyAlignment="1">
      <alignment wrapText="1"/>
    </xf>
    <xf numFmtId="4" fontId="18" fillId="0" borderId="0" xfId="3" applyNumberFormat="1" applyFont="1"/>
    <xf numFmtId="0" fontId="16" fillId="33" borderId="9" xfId="3" applyFont="1" applyFill="1" applyBorder="1"/>
    <xf numFmtId="4" fontId="18" fillId="0" borderId="0" xfId="3" applyNumberFormat="1" applyFont="1" applyAlignment="1">
      <alignment vertical="center" wrapText="1"/>
    </xf>
    <xf numFmtId="164" fontId="16" fillId="0" borderId="9" xfId="1" applyFont="1" applyBorder="1" applyAlignment="1" applyProtection="1">
      <alignment horizontal="right" vertical="center"/>
    </xf>
    <xf numFmtId="4" fontId="18" fillId="0" borderId="0" xfId="3" applyNumberFormat="1" applyFont="1" applyAlignment="1">
      <alignment wrapText="1"/>
    </xf>
    <xf numFmtId="165" fontId="23" fillId="13" borderId="0" xfId="1" applyNumberFormat="1" applyFont="1" applyFill="1" applyBorder="1" applyAlignment="1" applyProtection="1">
      <alignment horizontal="right" vertical="center"/>
    </xf>
    <xf numFmtId="165" fontId="23" fillId="13" borderId="0" xfId="1" applyNumberFormat="1" applyFont="1" applyFill="1" applyBorder="1" applyAlignment="1" applyProtection="1">
      <alignment horizontal="right" vertical="center" wrapText="1"/>
    </xf>
    <xf numFmtId="164" fontId="24" fillId="13" borderId="0" xfId="1" applyFont="1" applyFill="1" applyBorder="1" applyAlignment="1" applyProtection="1">
      <alignment vertical="center" wrapText="1"/>
    </xf>
    <xf numFmtId="167" fontId="9" fillId="13" borderId="0" xfId="1" applyNumberFormat="1" applyFont="1" applyFill="1" applyBorder="1" applyAlignment="1" applyProtection="1">
      <alignment vertical="center" wrapText="1"/>
    </xf>
    <xf numFmtId="0" fontId="25" fillId="0" borderId="0" xfId="0" applyFont="1"/>
    <xf numFmtId="164" fontId="51" fillId="21" borderId="0" xfId="1" applyFont="1" applyFill="1" applyBorder="1" applyAlignment="1" applyProtection="1">
      <alignment vertical="center"/>
    </xf>
    <xf numFmtId="164" fontId="52" fillId="0" borderId="0" xfId="1" applyFont="1" applyBorder="1" applyAlignment="1" applyProtection="1">
      <alignment vertical="center"/>
    </xf>
    <xf numFmtId="0" fontId="20" fillId="0" borderId="12" xfId="3" applyFont="1" applyBorder="1"/>
    <xf numFmtId="0" fontId="20" fillId="0" borderId="13" xfId="3" applyFont="1" applyBorder="1"/>
    <xf numFmtId="167" fontId="3" fillId="13" borderId="0" xfId="3" applyNumberFormat="1" applyFont="1" applyFill="1" applyAlignment="1">
      <alignment vertical="center"/>
    </xf>
    <xf numFmtId="0" fontId="45" fillId="0" borderId="9" xfId="0" applyFont="1" applyBorder="1"/>
    <xf numFmtId="0" fontId="20" fillId="0" borderId="9" xfId="0" applyFont="1" applyBorder="1"/>
    <xf numFmtId="165" fontId="34" fillId="20" borderId="21" xfId="1" applyNumberFormat="1" applyFont="1" applyFill="1" applyBorder="1" applyAlignment="1" applyProtection="1">
      <alignment horizontal="right" vertical="center"/>
    </xf>
    <xf numFmtId="0" fontId="52" fillId="13" borderId="0" xfId="3" applyFont="1" applyFill="1" applyAlignment="1">
      <alignment vertical="center"/>
    </xf>
    <xf numFmtId="165" fontId="24" fillId="13" borderId="21" xfId="1" applyNumberFormat="1" applyFont="1" applyFill="1" applyBorder="1" applyAlignment="1" applyProtection="1">
      <alignment horizontal="right" vertical="center" wrapText="1"/>
    </xf>
    <xf numFmtId="164" fontId="24" fillId="13" borderId="9" xfId="1" applyFont="1" applyFill="1" applyBorder="1" applyAlignment="1" applyProtection="1">
      <alignment horizontal="left" vertical="center" wrapText="1"/>
    </xf>
    <xf numFmtId="165" fontId="23" fillId="13" borderId="14" xfId="1" applyNumberFormat="1" applyFont="1" applyFill="1" applyBorder="1" applyAlignment="1" applyProtection="1">
      <alignment horizontal="right" vertical="center"/>
    </xf>
    <xf numFmtId="164" fontId="23" fillId="13" borderId="14" xfId="1" applyFont="1" applyFill="1" applyBorder="1" applyAlignment="1" applyProtection="1">
      <alignment horizontal="left" vertical="center" wrapText="1"/>
    </xf>
    <xf numFmtId="164" fontId="3" fillId="35" borderId="0" xfId="1" applyFont="1" applyFill="1" applyBorder="1" applyAlignment="1" applyProtection="1">
      <alignment vertical="center"/>
    </xf>
    <xf numFmtId="165" fontId="24" fillId="0" borderId="14" xfId="1" applyNumberFormat="1" applyFont="1" applyBorder="1" applyAlignment="1" applyProtection="1">
      <alignment horizontal="right" vertical="center" wrapText="1"/>
    </xf>
    <xf numFmtId="165" fontId="24" fillId="0" borderId="0" xfId="1" applyNumberFormat="1" applyFont="1" applyBorder="1" applyAlignment="1" applyProtection="1">
      <alignment horizontal="right" vertical="center"/>
    </xf>
    <xf numFmtId="165" fontId="24" fillId="13" borderId="0" xfId="1" applyNumberFormat="1" applyFont="1" applyFill="1" applyBorder="1" applyAlignment="1" applyProtection="1">
      <alignment horizontal="right" vertical="center" wrapText="1"/>
    </xf>
    <xf numFmtId="165" fontId="24" fillId="0" borderId="28" xfId="1" applyNumberFormat="1" applyFont="1" applyBorder="1" applyAlignment="1" applyProtection="1">
      <alignment horizontal="right" vertical="center"/>
    </xf>
    <xf numFmtId="164" fontId="24" fillId="0" borderId="28" xfId="1" applyFont="1" applyBorder="1" applyAlignment="1" applyProtection="1">
      <alignment vertical="center" wrapText="1"/>
    </xf>
    <xf numFmtId="0" fontId="53" fillId="0" borderId="9" xfId="0" applyFont="1" applyBorder="1"/>
    <xf numFmtId="165" fontId="24" fillId="13" borderId="27" xfId="1" applyNumberFormat="1" applyFont="1" applyFill="1" applyBorder="1" applyAlignment="1" applyProtection="1">
      <alignment horizontal="right" vertical="center"/>
    </xf>
    <xf numFmtId="164" fontId="24" fillId="13" borderId="29" xfId="1" applyFont="1" applyFill="1" applyBorder="1" applyAlignment="1" applyProtection="1">
      <alignment vertical="center" wrapText="1"/>
    </xf>
    <xf numFmtId="167" fontId="23" fillId="20" borderId="1" xfId="1" applyNumberFormat="1" applyFont="1" applyFill="1" applyBorder="1" applyAlignment="1" applyProtection="1">
      <alignment vertical="center"/>
    </xf>
    <xf numFmtId="0" fontId="18" fillId="33" borderId="9" xfId="0" applyFont="1" applyFill="1" applyBorder="1"/>
    <xf numFmtId="0" fontId="54" fillId="13" borderId="0" xfId="3" applyFont="1" applyFill="1" applyAlignment="1">
      <alignment vertical="center"/>
    </xf>
    <xf numFmtId="165" fontId="25" fillId="0" borderId="1" xfId="1" applyNumberFormat="1" applyFont="1" applyBorder="1" applyAlignment="1" applyProtection="1">
      <alignment horizontal="right" vertical="center"/>
    </xf>
    <xf numFmtId="165" fontId="34" fillId="0" borderId="1" xfId="1" applyNumberFormat="1" applyFont="1" applyBorder="1" applyAlignment="1" applyProtection="1">
      <alignment horizontal="right" vertical="center"/>
    </xf>
    <xf numFmtId="165" fontId="23" fillId="0" borderId="21" xfId="1" applyNumberFormat="1" applyFont="1" applyBorder="1" applyAlignment="1" applyProtection="1">
      <alignment horizontal="right" vertical="center"/>
    </xf>
    <xf numFmtId="165" fontId="34" fillId="29" borderId="1" xfId="1" applyNumberFormat="1" applyFont="1" applyFill="1" applyBorder="1" applyAlignment="1" applyProtection="1">
      <alignment horizontal="right" vertical="center"/>
    </xf>
    <xf numFmtId="165" fontId="32" fillId="0" borderId="1" xfId="1" applyNumberFormat="1" applyFont="1" applyBorder="1" applyAlignment="1" applyProtection="1">
      <alignment horizontal="right" vertical="center"/>
    </xf>
    <xf numFmtId="165" fontId="34" fillId="31" borderId="1" xfId="1" applyNumberFormat="1" applyFont="1" applyFill="1" applyBorder="1" applyAlignment="1" applyProtection="1">
      <alignment horizontal="right" vertical="center"/>
    </xf>
    <xf numFmtId="165" fontId="37" fillId="13" borderId="1" xfId="1" applyNumberFormat="1" applyFont="1" applyFill="1" applyBorder="1" applyAlignment="1" applyProtection="1">
      <alignment horizontal="right" vertical="center"/>
    </xf>
    <xf numFmtId="165" fontId="37" fillId="0" borderId="1" xfId="1" applyNumberFormat="1" applyFont="1" applyBorder="1" applyAlignment="1" applyProtection="1">
      <alignment horizontal="right" vertical="center" wrapText="1"/>
    </xf>
    <xf numFmtId="165" fontId="24" fillId="17" borderId="1" xfId="1" applyNumberFormat="1" applyFont="1" applyFill="1" applyBorder="1" applyAlignment="1" applyProtection="1">
      <alignment horizontal="right" vertical="center" wrapText="1"/>
    </xf>
    <xf numFmtId="165" fontId="24" fillId="18" borderId="1" xfId="1" applyNumberFormat="1" applyFont="1" applyFill="1" applyBorder="1" applyAlignment="1" applyProtection="1">
      <alignment horizontal="right" vertical="center" wrapText="1"/>
    </xf>
    <xf numFmtId="165" fontId="24" fillId="20" borderId="1" xfId="1" applyNumberFormat="1" applyFont="1" applyFill="1" applyBorder="1" applyAlignment="1" applyProtection="1">
      <alignment horizontal="right" vertical="center"/>
    </xf>
    <xf numFmtId="49" fontId="24" fillId="20" borderId="1" xfId="3" applyNumberFormat="1" applyFont="1" applyFill="1" applyBorder="1" applyAlignment="1">
      <alignment horizontal="right" vertical="center"/>
    </xf>
    <xf numFmtId="165" fontId="24" fillId="27" borderId="1" xfId="1" applyNumberFormat="1" applyFont="1" applyFill="1" applyBorder="1" applyAlignment="1" applyProtection="1">
      <alignment horizontal="right" vertical="center"/>
    </xf>
    <xf numFmtId="167" fontId="24" fillId="2" borderId="1" xfId="1" applyNumberFormat="1" applyFont="1" applyFill="1" applyBorder="1" applyAlignment="1" applyProtection="1">
      <alignment vertical="center" wrapText="1"/>
    </xf>
    <xf numFmtId="167" fontId="23" fillId="2" borderId="1" xfId="1" applyNumberFormat="1" applyFont="1" applyFill="1" applyBorder="1" applyAlignment="1" applyProtection="1">
      <alignment vertical="center"/>
    </xf>
    <xf numFmtId="165" fontId="23" fillId="20" borderId="1" xfId="1" applyNumberFormat="1" applyFont="1" applyFill="1" applyBorder="1" applyAlignment="1" applyProtection="1">
      <alignment horizontal="right" vertical="center"/>
    </xf>
    <xf numFmtId="164" fontId="23" fillId="20" borderId="1" xfId="1" applyFont="1" applyFill="1" applyBorder="1" applyAlignment="1" applyProtection="1">
      <alignment horizontal="left" vertical="center" wrapText="1"/>
    </xf>
    <xf numFmtId="165" fontId="23" fillId="2" borderId="1" xfId="1" applyNumberFormat="1" applyFont="1" applyFill="1" applyBorder="1" applyAlignment="1" applyProtection="1">
      <alignment horizontal="right" vertical="center" wrapText="1"/>
    </xf>
    <xf numFmtId="165" fontId="24" fillId="2" borderId="1" xfId="1" applyNumberFormat="1" applyFont="1" applyFill="1" applyBorder="1" applyAlignment="1" applyProtection="1">
      <alignment horizontal="right" vertical="center"/>
    </xf>
    <xf numFmtId="164" fontId="23" fillId="2" borderId="1" xfId="1" applyFont="1" applyFill="1" applyBorder="1" applyAlignment="1" applyProtection="1">
      <alignment vertical="center" wrapText="1"/>
    </xf>
    <xf numFmtId="164" fontId="23" fillId="20" borderId="1" xfId="1" applyFont="1" applyFill="1" applyBorder="1" applyAlignment="1" applyProtection="1">
      <alignment vertical="center" wrapText="1"/>
    </xf>
    <xf numFmtId="165" fontId="24" fillId="2" borderId="1" xfId="1" applyNumberFormat="1" applyFont="1" applyFill="1" applyBorder="1" applyAlignment="1" applyProtection="1">
      <alignment horizontal="right" vertical="center" wrapText="1"/>
    </xf>
    <xf numFmtId="165" fontId="24" fillId="20" borderId="1" xfId="1" applyNumberFormat="1" applyFont="1" applyFill="1" applyBorder="1" applyAlignment="1" applyProtection="1">
      <alignment horizontal="right" vertical="center" wrapText="1"/>
    </xf>
    <xf numFmtId="164" fontId="24" fillId="20" borderId="1" xfId="1" applyFont="1" applyFill="1" applyBorder="1" applyAlignment="1" applyProtection="1">
      <alignment vertical="center" wrapText="1"/>
    </xf>
    <xf numFmtId="165" fontId="24" fillId="20" borderId="9" xfId="1" applyNumberFormat="1" applyFont="1" applyFill="1" applyBorder="1" applyAlignment="1" applyProtection="1">
      <alignment horizontal="right" vertical="center"/>
    </xf>
    <xf numFmtId="165" fontId="31" fillId="2" borderId="1" xfId="1" applyNumberFormat="1" applyFont="1" applyFill="1" applyBorder="1" applyAlignment="1" applyProtection="1">
      <alignment horizontal="right" vertical="center" wrapText="1"/>
    </xf>
    <xf numFmtId="165" fontId="23" fillId="20" borderId="1" xfId="1" applyNumberFormat="1" applyFont="1" applyFill="1" applyBorder="1" applyAlignment="1" applyProtection="1">
      <alignment horizontal="right" vertical="center" wrapText="1"/>
    </xf>
    <xf numFmtId="164" fontId="23" fillId="20" borderId="1" xfId="1" applyFont="1" applyFill="1" applyBorder="1" applyAlignment="1" applyProtection="1">
      <alignment vertical="center"/>
    </xf>
    <xf numFmtId="165" fontId="23" fillId="2" borderId="1" xfId="1" applyNumberFormat="1" applyFont="1" applyFill="1" applyBorder="1" applyAlignment="1" applyProtection="1">
      <alignment horizontal="right" vertical="center"/>
    </xf>
    <xf numFmtId="4" fontId="23" fillId="2" borderId="1" xfId="1" applyNumberFormat="1" applyFont="1" applyFill="1" applyBorder="1" applyAlignment="1" applyProtection="1">
      <alignment horizontal="right" vertical="center" wrapText="1"/>
    </xf>
    <xf numFmtId="164" fontId="23" fillId="2" borderId="1" xfId="1" applyFont="1" applyFill="1" applyBorder="1" applyAlignment="1" applyProtection="1">
      <alignment horizontal="left" vertical="center" wrapText="1"/>
    </xf>
    <xf numFmtId="164" fontId="24" fillId="2" borderId="1" xfId="1" applyFont="1" applyFill="1" applyBorder="1" applyAlignment="1" applyProtection="1">
      <alignment horizontal="left" vertical="center" wrapText="1"/>
    </xf>
    <xf numFmtId="167" fontId="23" fillId="2" borderId="1" xfId="1" applyNumberFormat="1" applyFont="1" applyFill="1" applyBorder="1" applyAlignment="1" applyProtection="1">
      <alignment vertical="center" wrapText="1"/>
    </xf>
    <xf numFmtId="164" fontId="23" fillId="2" borderId="1" xfId="1" applyFont="1" applyFill="1" applyBorder="1" applyAlignment="1" applyProtection="1">
      <alignment horizontal="left" vertical="center"/>
    </xf>
    <xf numFmtId="165" fontId="55" fillId="2" borderId="1" xfId="1" applyNumberFormat="1" applyFont="1" applyFill="1" applyBorder="1" applyAlignment="1" applyProtection="1">
      <alignment horizontal="right" vertical="center"/>
    </xf>
    <xf numFmtId="164" fontId="23" fillId="20" borderId="1" xfId="1" applyFont="1" applyFill="1" applyBorder="1" applyAlignment="1" applyProtection="1">
      <alignment horizontal="left" vertical="center"/>
    </xf>
    <xf numFmtId="4" fontId="23" fillId="20" borderId="1" xfId="1" applyNumberFormat="1" applyFont="1" applyFill="1" applyBorder="1" applyAlignment="1" applyProtection="1">
      <alignment horizontal="right" vertical="center" wrapText="1"/>
    </xf>
    <xf numFmtId="164" fontId="24" fillId="20" borderId="1" xfId="1" applyFont="1" applyFill="1" applyBorder="1" applyAlignment="1" applyProtection="1">
      <alignment horizontal="left" vertical="center" wrapText="1"/>
    </xf>
    <xf numFmtId="165" fontId="24" fillId="16" borderId="1" xfId="1" applyNumberFormat="1" applyFont="1" applyFill="1" applyBorder="1" applyAlignment="1" applyProtection="1">
      <alignment horizontal="right" vertical="center" wrapText="1"/>
    </xf>
    <xf numFmtId="4" fontId="56" fillId="0" borderId="0" xfId="3" applyNumberFormat="1" applyFont="1"/>
    <xf numFmtId="164" fontId="3" fillId="37" borderId="0" xfId="1" applyFont="1" applyFill="1" applyBorder="1" applyAlignment="1" applyProtection="1">
      <alignment vertical="center"/>
    </xf>
    <xf numFmtId="164" fontId="3" fillId="36" borderId="0" xfId="1" applyFont="1" applyFill="1" applyBorder="1" applyAlignment="1" applyProtection="1">
      <alignment vertical="center"/>
    </xf>
    <xf numFmtId="164" fontId="52" fillId="37" borderId="0" xfId="1" applyFont="1" applyFill="1" applyBorder="1" applyAlignment="1" applyProtection="1">
      <alignment vertical="center"/>
    </xf>
    <xf numFmtId="4" fontId="16" fillId="2" borderId="9" xfId="3" applyNumberFormat="1" applyFont="1" applyFill="1" applyBorder="1"/>
    <xf numFmtId="165" fontId="24" fillId="20" borderId="21" xfId="1" applyNumberFormat="1" applyFont="1" applyFill="1" applyBorder="1" applyAlignment="1" applyProtection="1">
      <alignment horizontal="right" vertical="center" wrapText="1"/>
    </xf>
    <xf numFmtId="165" fontId="24" fillId="20" borderId="21" xfId="1" applyNumberFormat="1" applyFont="1" applyFill="1" applyBorder="1" applyAlignment="1" applyProtection="1">
      <alignment horizontal="right" vertical="center"/>
    </xf>
    <xf numFmtId="165" fontId="24" fillId="2" borderId="21" xfId="1" applyNumberFormat="1" applyFont="1" applyFill="1" applyBorder="1" applyAlignment="1" applyProtection="1">
      <alignment vertical="center" wrapText="1"/>
    </xf>
    <xf numFmtId="165" fontId="24" fillId="2" borderId="21" xfId="1" applyNumberFormat="1" applyFont="1" applyFill="1" applyBorder="1" applyAlignment="1" applyProtection="1">
      <alignment horizontal="right" vertical="center"/>
    </xf>
    <xf numFmtId="0" fontId="34" fillId="2" borderId="0" xfId="0" applyFont="1" applyFill="1"/>
    <xf numFmtId="164" fontId="9" fillId="2" borderId="0" xfId="1" applyFont="1" applyFill="1" applyBorder="1" applyAlignment="1" applyProtection="1">
      <alignment vertical="center"/>
    </xf>
    <xf numFmtId="164" fontId="23" fillId="20" borderId="1" xfId="1" applyFont="1" applyFill="1" applyBorder="1" applyAlignment="1" applyProtection="1">
      <alignment horizontal="right" vertical="center" wrapText="1"/>
    </xf>
    <xf numFmtId="164" fontId="24" fillId="0" borderId="30" xfId="1" applyFont="1" applyBorder="1" applyAlignment="1" applyProtection="1">
      <alignment horizontal="left" vertical="center" wrapText="1"/>
    </xf>
    <xf numFmtId="0" fontId="6" fillId="2" borderId="0" xfId="3" applyFill="1"/>
    <xf numFmtId="4" fontId="3" fillId="0" borderId="0" xfId="3" applyNumberFormat="1" applyFont="1" applyAlignment="1">
      <alignment vertical="center"/>
    </xf>
    <xf numFmtId="164" fontId="58" fillId="0" borderId="9" xfId="1" applyFont="1" applyBorder="1" applyAlignment="1" applyProtection="1">
      <alignment vertical="center"/>
    </xf>
    <xf numFmtId="4" fontId="57" fillId="0" borderId="0" xfId="0" applyNumberFormat="1" applyFont="1"/>
    <xf numFmtId="167" fontId="36" fillId="13" borderId="0" xfId="1" applyNumberFormat="1" applyFont="1" applyFill="1" applyBorder="1" applyAlignment="1" applyProtection="1">
      <alignment vertical="center" wrapText="1"/>
    </xf>
    <xf numFmtId="0" fontId="36" fillId="0" borderId="0" xfId="0" applyFont="1"/>
    <xf numFmtId="0" fontId="36" fillId="2" borderId="0" xfId="0" applyFont="1" applyFill="1"/>
    <xf numFmtId="164" fontId="36" fillId="2" borderId="0" xfId="1" applyFont="1" applyFill="1" applyBorder="1" applyAlignment="1" applyProtection="1">
      <alignment vertical="center"/>
    </xf>
    <xf numFmtId="0" fontId="58" fillId="0" borderId="0" xfId="3" applyFont="1" applyAlignment="1">
      <alignment vertical="center"/>
    </xf>
    <xf numFmtId="164" fontId="35" fillId="0" borderId="0" xfId="1" applyFont="1" applyBorder="1" applyAlignment="1" applyProtection="1">
      <alignment horizontal="center" vertical="center"/>
    </xf>
    <xf numFmtId="4" fontId="35" fillId="0" borderId="0" xfId="1" applyNumberFormat="1" applyFont="1" applyBorder="1" applyAlignment="1" applyProtection="1">
      <alignment horizontal="right" vertical="center"/>
    </xf>
    <xf numFmtId="4" fontId="35" fillId="0" borderId="0" xfId="1" applyNumberFormat="1" applyFont="1" applyBorder="1" applyAlignment="1" applyProtection="1">
      <alignment horizontal="right" vertical="center" wrapText="1"/>
    </xf>
    <xf numFmtId="164" fontId="59" fillId="0" borderId="0" xfId="1" applyFont="1" applyBorder="1" applyAlignment="1" applyProtection="1">
      <alignment horizontal="center" vertical="center"/>
    </xf>
    <xf numFmtId="164" fontId="60" fillId="0" borderId="0" xfId="1" applyFont="1" applyBorder="1" applyAlignment="1" applyProtection="1">
      <alignment horizontal="center" vertical="center"/>
    </xf>
    <xf numFmtId="164" fontId="59" fillId="0" borderId="0" xfId="1" applyFont="1" applyBorder="1" applyAlignment="1" applyProtection="1">
      <alignment horizontal="left" vertical="center"/>
    </xf>
    <xf numFmtId="164" fontId="59" fillId="0" borderId="0" xfId="1" applyFont="1" applyBorder="1" applyAlignment="1" applyProtection="1">
      <alignment horizontal="center" vertical="center" wrapText="1"/>
    </xf>
    <xf numFmtId="164" fontId="60" fillId="0" borderId="0" xfId="1" applyFont="1" applyBorder="1" applyAlignment="1" applyProtection="1">
      <alignment horizontal="center" vertical="center" wrapText="1"/>
    </xf>
    <xf numFmtId="164" fontId="60" fillId="0" borderId="0" xfId="1" applyFont="1" applyBorder="1" applyAlignment="1" applyProtection="1">
      <alignment horizontal="justify" vertical="center" wrapText="1"/>
    </xf>
    <xf numFmtId="164" fontId="60" fillId="0" borderId="0" xfId="1" applyFont="1" applyBorder="1" applyAlignment="1" applyProtection="1">
      <alignment vertical="center"/>
    </xf>
    <xf numFmtId="167" fontId="60" fillId="0" borderId="0" xfId="1" applyNumberFormat="1" applyFont="1" applyBorder="1" applyAlignment="1" applyProtection="1">
      <alignment vertical="center"/>
    </xf>
    <xf numFmtId="4" fontId="30" fillId="0" borderId="0" xfId="1" applyNumberFormat="1" applyFont="1" applyBorder="1" applyAlignment="1" applyProtection="1">
      <alignment vertical="center"/>
    </xf>
    <xf numFmtId="167" fontId="30" fillId="0" borderId="0" xfId="1" applyNumberFormat="1" applyFont="1" applyBorder="1" applyAlignment="1" applyProtection="1">
      <alignment vertical="center"/>
    </xf>
    <xf numFmtId="0" fontId="18" fillId="38" borderId="9" xfId="3" applyFont="1" applyFill="1" applyBorder="1" applyAlignment="1">
      <alignment horizontal="center" vertical="center"/>
    </xf>
    <xf numFmtId="0" fontId="18" fillId="38" borderId="9" xfId="3" applyFont="1" applyFill="1" applyBorder="1" applyAlignment="1">
      <alignment horizontal="center" vertical="center" wrapText="1"/>
    </xf>
    <xf numFmtId="0" fontId="18" fillId="38" borderId="12" xfId="3" applyFont="1" applyFill="1" applyBorder="1" applyAlignment="1">
      <alignment horizontal="center" vertical="center"/>
    </xf>
    <xf numFmtId="0" fontId="18" fillId="38" borderId="12" xfId="3" applyFont="1" applyFill="1" applyBorder="1" applyAlignment="1">
      <alignment horizontal="center" vertical="center" wrapText="1"/>
    </xf>
    <xf numFmtId="165" fontId="36" fillId="0" borderId="1" xfId="1" applyNumberFormat="1" applyFont="1" applyBorder="1" applyAlignment="1" applyProtection="1">
      <alignment horizontal="right" vertical="center"/>
    </xf>
    <xf numFmtId="165" fontId="24" fillId="15" borderId="21" xfId="1" applyNumberFormat="1" applyFont="1" applyFill="1" applyBorder="1" applyAlignment="1" applyProtection="1">
      <alignment horizontal="right" vertical="center"/>
    </xf>
    <xf numFmtId="43" fontId="7" fillId="13" borderId="0" xfId="4" applyFont="1" applyFill="1" applyBorder="1" applyAlignment="1" applyProtection="1">
      <alignment vertical="center"/>
    </xf>
    <xf numFmtId="165" fontId="24" fillId="39" borderId="1" xfId="1" applyNumberFormat="1" applyFont="1" applyFill="1" applyBorder="1" applyAlignment="1" applyProtection="1">
      <alignment horizontal="right" vertical="center" wrapText="1"/>
    </xf>
    <xf numFmtId="165" fontId="23" fillId="39" borderId="1" xfId="1" applyNumberFormat="1" applyFont="1" applyFill="1" applyBorder="1" applyAlignment="1" applyProtection="1">
      <alignment horizontal="right" vertical="center" wrapText="1"/>
    </xf>
    <xf numFmtId="165" fontId="24" fillId="39" borderId="1" xfId="1" applyNumberFormat="1" applyFont="1" applyFill="1" applyBorder="1" applyAlignment="1" applyProtection="1">
      <alignment horizontal="right" vertical="center"/>
    </xf>
    <xf numFmtId="164" fontId="23" fillId="39" borderId="1" xfId="1" applyFont="1" applyFill="1" applyBorder="1" applyAlignment="1" applyProtection="1">
      <alignment horizontal="left" vertical="center" wrapText="1"/>
    </xf>
    <xf numFmtId="164" fontId="58" fillId="0" borderId="0" xfId="1" applyFont="1" applyBorder="1" applyAlignment="1" applyProtection="1">
      <alignment vertical="center"/>
    </xf>
    <xf numFmtId="0" fontId="18" fillId="0" borderId="9" xfId="0" applyFont="1" applyBorder="1"/>
    <xf numFmtId="4" fontId="17" fillId="0" borderId="0" xfId="3" applyNumberFormat="1" applyFont="1"/>
    <xf numFmtId="164" fontId="24" fillId="20" borderId="21" xfId="1" applyFont="1" applyFill="1" applyBorder="1" applyAlignment="1" applyProtection="1">
      <alignment horizontal="left" vertical="center" wrapText="1"/>
    </xf>
    <xf numFmtId="4" fontId="23" fillId="22" borderId="1" xfId="1" applyNumberFormat="1" applyFont="1" applyFill="1" applyBorder="1" applyAlignment="1" applyProtection="1">
      <alignment horizontal="right" vertical="center"/>
    </xf>
    <xf numFmtId="4" fontId="23" fillId="29" borderId="1" xfId="1" applyNumberFormat="1" applyFont="1" applyFill="1" applyBorder="1" applyAlignment="1" applyProtection="1">
      <alignment horizontal="right" vertical="center" wrapText="1"/>
    </xf>
    <xf numFmtId="167" fontId="23" fillId="22" borderId="1" xfId="1" applyNumberFormat="1" applyFont="1" applyFill="1" applyBorder="1" applyAlignment="1" applyProtection="1">
      <alignment vertical="center"/>
    </xf>
    <xf numFmtId="167" fontId="23" fillId="0" borderId="1" xfId="1" applyNumberFormat="1" applyFont="1" applyBorder="1" applyAlignment="1" applyProtection="1">
      <alignment vertical="center" wrapText="1"/>
    </xf>
    <xf numFmtId="4" fontId="23" fillId="29" borderId="22" xfId="1" applyNumberFormat="1" applyFont="1" applyFill="1" applyBorder="1" applyAlignment="1" applyProtection="1">
      <alignment horizontal="right" vertical="center" wrapText="1"/>
    </xf>
    <xf numFmtId="167" fontId="23" fillId="29" borderId="1" xfId="1" applyNumberFormat="1" applyFont="1" applyFill="1" applyBorder="1" applyAlignment="1" applyProtection="1">
      <alignment vertical="center"/>
    </xf>
    <xf numFmtId="167" fontId="23" fillId="39" borderId="1" xfId="1" applyNumberFormat="1" applyFont="1" applyFill="1" applyBorder="1" applyAlignment="1" applyProtection="1">
      <alignment vertical="center" wrapText="1"/>
    </xf>
    <xf numFmtId="4" fontId="24" fillId="20" borderId="1" xfId="1" applyNumberFormat="1" applyFont="1" applyFill="1" applyBorder="1" applyAlignment="1" applyProtection="1">
      <alignment horizontal="right" vertical="center" wrapText="1"/>
    </xf>
    <xf numFmtId="167" fontId="23" fillId="20" borderId="1" xfId="1" applyNumberFormat="1" applyFont="1" applyFill="1" applyBorder="1" applyAlignment="1" applyProtection="1">
      <alignment vertical="center" wrapText="1"/>
    </xf>
    <xf numFmtId="4" fontId="24" fillId="20" borderId="1" xfId="3" applyNumberFormat="1" applyFont="1" applyFill="1" applyBorder="1" applyAlignment="1">
      <alignment vertical="center"/>
    </xf>
    <xf numFmtId="167" fontId="64" fillId="34" borderId="9" xfId="1" applyNumberFormat="1" applyFont="1" applyFill="1" applyBorder="1" applyAlignment="1" applyProtection="1">
      <alignment horizontal="center" vertical="center" wrapText="1"/>
    </xf>
    <xf numFmtId="4" fontId="64" fillId="0" borderId="9" xfId="3" applyNumberFormat="1" applyFont="1" applyBorder="1" applyAlignment="1">
      <alignment horizontal="right"/>
    </xf>
    <xf numFmtId="4" fontId="65" fillId="0" borderId="9" xfId="3" applyNumberFormat="1" applyFont="1" applyBorder="1" applyAlignment="1">
      <alignment horizontal="right"/>
    </xf>
    <xf numFmtId="4" fontId="65" fillId="2" borderId="9" xfId="3" applyNumberFormat="1" applyFont="1" applyFill="1" applyBorder="1" applyAlignment="1">
      <alignment horizontal="right"/>
    </xf>
    <xf numFmtId="0" fontId="67" fillId="0" borderId="0" xfId="0" applyFont="1"/>
    <xf numFmtId="0" fontId="64" fillId="38" borderId="9" xfId="3" applyFont="1" applyFill="1" applyBorder="1" applyAlignment="1">
      <alignment horizontal="center" vertical="center"/>
    </xf>
    <xf numFmtId="0" fontId="3" fillId="40" borderId="0" xfId="3" applyFont="1" applyFill="1" applyAlignment="1">
      <alignment vertical="center"/>
    </xf>
    <xf numFmtId="4" fontId="18" fillId="0" borderId="0" xfId="3" applyNumberFormat="1" applyFont="1" applyAlignment="1">
      <alignment horizontal="right"/>
    </xf>
    <xf numFmtId="164" fontId="23" fillId="0" borderId="1" xfId="1" applyFont="1" applyBorder="1" applyAlignment="1" applyProtection="1">
      <alignment vertical="center"/>
    </xf>
    <xf numFmtId="4" fontId="18" fillId="0" borderId="9" xfId="3" applyNumberFormat="1" applyFont="1" applyBorder="1" applyAlignment="1">
      <alignment vertical="center"/>
    </xf>
    <xf numFmtId="0" fontId="18" fillId="31" borderId="9" xfId="3" applyFont="1" applyFill="1" applyBorder="1" applyAlignment="1">
      <alignment horizontal="center"/>
    </xf>
    <xf numFmtId="4" fontId="18" fillId="31" borderId="9" xfId="3" applyNumberFormat="1" applyFont="1" applyFill="1" applyBorder="1" applyAlignment="1">
      <alignment vertical="center"/>
    </xf>
    <xf numFmtId="0" fontId="20" fillId="31" borderId="9" xfId="3" applyFont="1" applyFill="1" applyBorder="1"/>
    <xf numFmtId="43" fontId="6" fillId="0" borderId="0" xfId="4" applyFont="1"/>
    <xf numFmtId="168" fontId="6" fillId="0" borderId="0" xfId="4" applyNumberFormat="1" applyFont="1"/>
    <xf numFmtId="49" fontId="18" fillId="0" borderId="0" xfId="3" applyNumberFormat="1" applyFont="1" applyAlignment="1">
      <alignment horizontal="right"/>
    </xf>
    <xf numFmtId="164" fontId="25" fillId="0" borderId="1" xfId="1" applyFont="1" applyBorder="1" applyAlignment="1" applyProtection="1">
      <alignment horizontal="right" vertical="center" wrapText="1"/>
    </xf>
    <xf numFmtId="165" fontId="34" fillId="0" borderId="1" xfId="1" applyNumberFormat="1" applyFont="1" applyBorder="1" applyAlignment="1" applyProtection="1">
      <alignment horizontal="right" vertical="center" wrapText="1"/>
    </xf>
    <xf numFmtId="164" fontId="25" fillId="0" borderId="1" xfId="1" applyFont="1" applyBorder="1" applyAlignment="1" applyProtection="1">
      <alignment horizontal="left" vertical="center"/>
    </xf>
    <xf numFmtId="165" fontId="25" fillId="0" borderId="1" xfId="1" applyNumberFormat="1" applyFont="1" applyBorder="1" applyAlignment="1" applyProtection="1">
      <alignment horizontal="right" vertical="center" wrapText="1"/>
    </xf>
    <xf numFmtId="164" fontId="34" fillId="0" borderId="1" xfId="1" applyFont="1" applyBorder="1" applyAlignment="1" applyProtection="1">
      <alignment vertical="center" wrapText="1"/>
    </xf>
    <xf numFmtId="4" fontId="23" fillId="0" borderId="22" xfId="1" applyNumberFormat="1" applyFont="1" applyBorder="1" applyAlignment="1" applyProtection="1">
      <alignment horizontal="right" vertical="center" wrapText="1"/>
    </xf>
    <xf numFmtId="0" fontId="14" fillId="0" borderId="0" xfId="2" applyFont="1" applyAlignment="1">
      <alignment wrapText="1"/>
    </xf>
    <xf numFmtId="4" fontId="18" fillId="0" borderId="9" xfId="3" applyNumberFormat="1" applyFont="1" applyBorder="1" applyAlignment="1">
      <alignment horizontal="right"/>
    </xf>
    <xf numFmtId="4" fontId="20" fillId="2" borderId="9" xfId="3" applyNumberFormat="1" applyFont="1" applyFill="1" applyBorder="1"/>
    <xf numFmtId="4" fontId="18" fillId="0" borderId="9" xfId="3" applyNumberFormat="1" applyFont="1" applyBorder="1"/>
    <xf numFmtId="4" fontId="20" fillId="0" borderId="9" xfId="3" applyNumberFormat="1" applyFont="1" applyBorder="1"/>
    <xf numFmtId="4" fontId="18" fillId="2" borderId="9" xfId="3" applyNumberFormat="1" applyFont="1" applyFill="1" applyBorder="1"/>
    <xf numFmtId="4" fontId="18" fillId="33" borderId="9" xfId="3" applyNumberFormat="1" applyFont="1" applyFill="1" applyBorder="1"/>
    <xf numFmtId="4" fontId="19" fillId="2" borderId="9" xfId="3" applyNumberFormat="1" applyFont="1" applyFill="1" applyBorder="1"/>
    <xf numFmtId="4" fontId="19" fillId="0" borderId="9" xfId="3" applyNumberFormat="1" applyFont="1" applyBorder="1"/>
    <xf numFmtId="0" fontId="16" fillId="41" borderId="9" xfId="3" applyFont="1" applyFill="1" applyBorder="1"/>
    <xf numFmtId="0" fontId="20" fillId="41" borderId="9" xfId="3" applyFont="1" applyFill="1" applyBorder="1"/>
    <xf numFmtId="4" fontId="10" fillId="41" borderId="9" xfId="3" applyNumberFormat="1" applyFont="1" applyFill="1" applyBorder="1"/>
    <xf numFmtId="4" fontId="18" fillId="41" borderId="9" xfId="3" applyNumberFormat="1" applyFont="1" applyFill="1" applyBorder="1" applyAlignment="1">
      <alignment vertical="center"/>
    </xf>
    <xf numFmtId="4" fontId="19" fillId="41" borderId="9" xfId="3" applyNumberFormat="1" applyFont="1" applyFill="1" applyBorder="1"/>
    <xf numFmtId="164" fontId="24" fillId="20" borderId="9" xfId="1" applyFont="1" applyFill="1" applyBorder="1" applyAlignment="1" applyProtection="1">
      <alignment vertical="center" wrapText="1"/>
    </xf>
    <xf numFmtId="164" fontId="24" fillId="20" borderId="22" xfId="1" applyFont="1" applyFill="1" applyBorder="1" applyAlignment="1" applyProtection="1">
      <alignment vertical="center" wrapText="1"/>
    </xf>
    <xf numFmtId="4" fontId="23" fillId="42" borderId="1" xfId="1" applyNumberFormat="1" applyFont="1" applyFill="1" applyBorder="1" applyAlignment="1" applyProtection="1">
      <alignment horizontal="right" vertical="center" wrapText="1"/>
    </xf>
    <xf numFmtId="4" fontId="19" fillId="33" borderId="9" xfId="3" applyNumberFormat="1" applyFont="1" applyFill="1" applyBorder="1"/>
    <xf numFmtId="167" fontId="23" fillId="0" borderId="21" xfId="1" applyNumberFormat="1" applyFont="1" applyBorder="1" applyAlignment="1" applyProtection="1">
      <alignment vertical="center"/>
    </xf>
    <xf numFmtId="167" fontId="23" fillId="0" borderId="22" xfId="1" applyNumberFormat="1" applyFont="1" applyBorder="1" applyAlignment="1" applyProtection="1">
      <alignment vertical="center"/>
    </xf>
    <xf numFmtId="4" fontId="23" fillId="0" borderId="30" xfId="1" applyNumberFormat="1" applyFont="1" applyBorder="1" applyAlignment="1" applyProtection="1">
      <alignment horizontal="right" vertical="center" wrapText="1"/>
    </xf>
    <xf numFmtId="167" fontId="23" fillId="0" borderId="7" xfId="1" applyNumberFormat="1" applyFont="1" applyBorder="1" applyAlignment="1" applyProtection="1">
      <alignment vertical="center"/>
    </xf>
    <xf numFmtId="167" fontId="23" fillId="0" borderId="9" xfId="1" applyNumberFormat="1" applyFont="1" applyBorder="1" applyAlignment="1" applyProtection="1">
      <alignment vertical="center"/>
    </xf>
    <xf numFmtId="0" fontId="30" fillId="33" borderId="0" xfId="3" applyFont="1" applyFill="1" applyAlignment="1">
      <alignment vertical="center"/>
    </xf>
    <xf numFmtId="0" fontId="64" fillId="0" borderId="9" xfId="3" applyFont="1" applyBorder="1"/>
    <xf numFmtId="4" fontId="64" fillId="0" borderId="9" xfId="3" applyNumberFormat="1" applyFont="1" applyBorder="1"/>
    <xf numFmtId="0" fontId="71" fillId="0" borderId="9" xfId="3" applyFont="1" applyBorder="1"/>
    <xf numFmtId="4" fontId="71" fillId="0" borderId="9" xfId="3" applyNumberFormat="1" applyFont="1" applyBorder="1"/>
    <xf numFmtId="4" fontId="64" fillId="0" borderId="12" xfId="3" applyNumberFormat="1" applyFont="1" applyBorder="1"/>
    <xf numFmtId="0" fontId="65" fillId="0" borderId="9" xfId="3" applyFont="1" applyBorder="1"/>
    <xf numFmtId="4" fontId="65" fillId="0" borderId="12" xfId="3" applyNumberFormat="1" applyFont="1" applyBorder="1"/>
    <xf numFmtId="4" fontId="71" fillId="0" borderId="12" xfId="3" applyNumberFormat="1" applyFont="1" applyBorder="1"/>
    <xf numFmtId="4" fontId="65" fillId="0" borderId="9" xfId="3" applyNumberFormat="1" applyFont="1" applyBorder="1"/>
    <xf numFmtId="0" fontId="72" fillId="0" borderId="9" xfId="0" applyFont="1" applyBorder="1" applyAlignment="1">
      <alignment vertical="center"/>
    </xf>
    <xf numFmtId="0" fontId="64" fillId="0" borderId="9" xfId="0" applyFont="1" applyBorder="1" applyAlignment="1">
      <alignment vertical="center"/>
    </xf>
    <xf numFmtId="0" fontId="71" fillId="0" borderId="9" xfId="3" applyFont="1" applyBorder="1" applyAlignment="1">
      <alignment wrapText="1"/>
    </xf>
    <xf numFmtId="4" fontId="64" fillId="2" borderId="9" xfId="3" applyNumberFormat="1" applyFont="1" applyFill="1" applyBorder="1"/>
    <xf numFmtId="4" fontId="23" fillId="22" borderId="1" xfId="1" applyNumberFormat="1" applyFont="1" applyFill="1" applyBorder="1" applyAlignment="1" applyProtection="1">
      <alignment horizontal="right" vertical="center" wrapText="1"/>
    </xf>
    <xf numFmtId="167" fontId="24" fillId="13" borderId="1" xfId="1" applyNumberFormat="1" applyFont="1" applyFill="1" applyBorder="1" applyAlignment="1" applyProtection="1">
      <alignment vertical="center"/>
    </xf>
    <xf numFmtId="4" fontId="23" fillId="0" borderId="1" xfId="1" applyNumberFormat="1" applyFont="1" applyBorder="1" applyAlignment="1" applyProtection="1">
      <alignment horizontal="right" vertical="center" wrapText="1"/>
    </xf>
    <xf numFmtId="4" fontId="23" fillId="13" borderId="22" xfId="1" applyNumberFormat="1" applyFont="1" applyFill="1" applyBorder="1" applyAlignment="1" applyProtection="1">
      <alignment horizontal="right" vertical="center" wrapText="1"/>
    </xf>
    <xf numFmtId="4" fontId="23" fillId="13" borderId="1" xfId="1" applyNumberFormat="1" applyFont="1" applyFill="1" applyBorder="1" applyAlignment="1" applyProtection="1">
      <alignment horizontal="right" vertical="center"/>
    </xf>
    <xf numFmtId="4" fontId="24" fillId="13" borderId="1" xfId="1" applyNumberFormat="1" applyFont="1" applyFill="1" applyBorder="1" applyAlignment="1" applyProtection="1">
      <alignment horizontal="right" vertical="center" wrapText="1"/>
    </xf>
    <xf numFmtId="4" fontId="24" fillId="13" borderId="9" xfId="1" applyNumberFormat="1" applyFont="1" applyFill="1" applyBorder="1" applyAlignment="1" applyProtection="1">
      <alignment horizontal="right" vertical="center" wrapText="1"/>
    </xf>
    <xf numFmtId="167" fontId="24" fillId="13" borderId="14" xfId="1" applyNumberFormat="1" applyFont="1" applyFill="1" applyBorder="1" applyAlignment="1" applyProtection="1">
      <alignment vertical="center" wrapText="1"/>
    </xf>
    <xf numFmtId="167" fontId="23" fillId="13" borderId="14" xfId="1" applyNumberFormat="1" applyFont="1" applyFill="1" applyBorder="1" applyAlignment="1" applyProtection="1">
      <alignment vertical="center"/>
    </xf>
    <xf numFmtId="4" fontId="23" fillId="13" borderId="14" xfId="1" applyNumberFormat="1" applyFont="1" applyFill="1" applyBorder="1" applyAlignment="1" applyProtection="1">
      <alignment horizontal="right" vertical="center"/>
    </xf>
    <xf numFmtId="167" fontId="24" fillId="13" borderId="16" xfId="1" applyNumberFormat="1" applyFont="1" applyFill="1" applyBorder="1" applyAlignment="1" applyProtection="1">
      <alignment vertical="center" wrapText="1"/>
    </xf>
    <xf numFmtId="4" fontId="24" fillId="20" borderId="9" xfId="1" applyNumberFormat="1" applyFont="1" applyFill="1" applyBorder="1" applyAlignment="1" applyProtection="1">
      <alignment horizontal="right" vertical="center" wrapText="1"/>
    </xf>
    <xf numFmtId="4" fontId="23" fillId="20" borderId="1" xfId="1" applyNumberFormat="1" applyFont="1" applyFill="1" applyBorder="1" applyAlignment="1" applyProtection="1">
      <alignment horizontal="right" vertical="center"/>
    </xf>
    <xf numFmtId="4" fontId="23" fillId="20" borderId="14" xfId="1" applyNumberFormat="1" applyFont="1" applyFill="1" applyBorder="1" applyAlignment="1" applyProtection="1">
      <alignment horizontal="right" vertical="center"/>
    </xf>
    <xf numFmtId="167" fontId="23" fillId="20" borderId="14" xfId="1" applyNumberFormat="1" applyFont="1" applyFill="1" applyBorder="1" applyAlignment="1" applyProtection="1">
      <alignment vertical="center"/>
    </xf>
    <xf numFmtId="167" fontId="24" fillId="20" borderId="14" xfId="1" applyNumberFormat="1" applyFont="1" applyFill="1" applyBorder="1" applyAlignment="1" applyProtection="1">
      <alignment vertical="center" wrapText="1"/>
    </xf>
    <xf numFmtId="167" fontId="24" fillId="20" borderId="9" xfId="1" applyNumberFormat="1" applyFont="1" applyFill="1" applyBorder="1" applyAlignment="1" applyProtection="1">
      <alignment vertical="center" wrapText="1"/>
    </xf>
    <xf numFmtId="4" fontId="24" fillId="13" borderId="14" xfId="1" applyNumberFormat="1" applyFont="1" applyFill="1" applyBorder="1" applyAlignment="1" applyProtection="1">
      <alignment horizontal="right" vertical="center" wrapText="1"/>
    </xf>
    <xf numFmtId="0" fontId="71" fillId="31" borderId="9" xfId="3" applyFont="1" applyFill="1" applyBorder="1"/>
    <xf numFmtId="4" fontId="64" fillId="31" borderId="9" xfId="3" applyNumberFormat="1" applyFont="1" applyFill="1" applyBorder="1"/>
    <xf numFmtId="0" fontId="64" fillId="0" borderId="12" xfId="3" applyFont="1" applyBorder="1" applyAlignment="1">
      <alignment vertical="top"/>
    </xf>
    <xf numFmtId="0" fontId="64" fillId="0" borderId="13" xfId="3" applyFont="1" applyBorder="1" applyAlignment="1">
      <alignment vertical="top"/>
    </xf>
    <xf numFmtId="164" fontId="73" fillId="0" borderId="0" xfId="1" applyFont="1" applyBorder="1" applyAlignment="1" applyProtection="1">
      <alignment vertical="center"/>
    </xf>
    <xf numFmtId="0" fontId="24" fillId="2" borderId="0" xfId="3" applyFont="1" applyFill="1" applyAlignment="1">
      <alignment horizontal="left" vertical="center" wrapText="1"/>
    </xf>
    <xf numFmtId="0" fontId="65" fillId="0" borderId="0" xfId="3" applyFont="1" applyAlignment="1">
      <alignment vertical="center"/>
    </xf>
    <xf numFmtId="164" fontId="65" fillId="0" borderId="0" xfId="1" applyFont="1" applyBorder="1" applyAlignment="1" applyProtection="1">
      <alignment vertical="center"/>
    </xf>
    <xf numFmtId="164" fontId="64" fillId="3" borderId="1" xfId="1" applyFont="1" applyFill="1" applyBorder="1" applyAlignment="1" applyProtection="1">
      <alignment vertical="center"/>
    </xf>
    <xf numFmtId="4" fontId="64" fillId="3" borderId="1" xfId="1" applyNumberFormat="1" applyFont="1" applyFill="1" applyBorder="1" applyAlignment="1" applyProtection="1">
      <alignment horizontal="right" vertical="center" wrapText="1"/>
    </xf>
    <xf numFmtId="164" fontId="65" fillId="0" borderId="1" xfId="1" applyFont="1" applyBorder="1" applyAlignment="1" applyProtection="1">
      <alignment vertical="center"/>
    </xf>
    <xf numFmtId="4" fontId="65" fillId="0" borderId="1" xfId="1" applyNumberFormat="1" applyFont="1" applyBorder="1" applyAlignment="1" applyProtection="1">
      <alignment horizontal="right" vertical="center" wrapText="1"/>
    </xf>
    <xf numFmtId="4" fontId="65" fillId="0" borderId="1" xfId="1" applyNumberFormat="1" applyFont="1" applyBorder="1" applyAlignment="1" applyProtection="1">
      <alignment horizontal="right" vertical="center"/>
    </xf>
    <xf numFmtId="164" fontId="64" fillId="4" borderId="1" xfId="1" applyFont="1" applyFill="1" applyBorder="1" applyAlignment="1" applyProtection="1">
      <alignment vertical="center"/>
    </xf>
    <xf numFmtId="4" fontId="64" fillId="4" borderId="1" xfId="1" applyNumberFormat="1" applyFont="1" applyFill="1" applyBorder="1" applyAlignment="1" applyProtection="1">
      <alignment horizontal="right" vertical="center" wrapText="1"/>
    </xf>
    <xf numFmtId="164" fontId="64" fillId="4" borderId="5" xfId="1" applyFont="1" applyFill="1" applyBorder="1" applyAlignment="1" applyProtection="1">
      <alignment vertical="center"/>
    </xf>
    <xf numFmtId="4" fontId="65" fillId="0" borderId="0" xfId="1" applyNumberFormat="1" applyFont="1" applyBorder="1" applyAlignment="1" applyProtection="1">
      <alignment vertical="center"/>
    </xf>
    <xf numFmtId="167" fontId="65" fillId="0" borderId="0" xfId="1" applyNumberFormat="1" applyFont="1" applyBorder="1" applyAlignment="1" applyProtection="1">
      <alignment vertical="center"/>
    </xf>
    <xf numFmtId="164" fontId="65" fillId="0" borderId="6" xfId="1" applyFont="1" applyBorder="1" applyAlignment="1" applyProtection="1">
      <alignment vertical="center"/>
    </xf>
    <xf numFmtId="4" fontId="65" fillId="0" borderId="6" xfId="1" applyNumberFormat="1" applyFont="1" applyBorder="1" applyAlignment="1" applyProtection="1">
      <alignment vertical="center"/>
    </xf>
    <xf numFmtId="167" fontId="65" fillId="0" borderId="6" xfId="1" applyNumberFormat="1" applyFont="1" applyBorder="1" applyAlignment="1" applyProtection="1">
      <alignment vertical="center"/>
    </xf>
    <xf numFmtId="164" fontId="64" fillId="3" borderId="7" xfId="1" applyFont="1" applyFill="1" applyBorder="1" applyAlignment="1" applyProtection="1">
      <alignment vertical="center"/>
    </xf>
    <xf numFmtId="167" fontId="64" fillId="3" borderId="7" xfId="1" applyNumberFormat="1" applyFont="1" applyFill="1" applyBorder="1" applyAlignment="1" applyProtection="1">
      <alignment horizontal="center" vertical="center" wrapText="1"/>
    </xf>
    <xf numFmtId="167" fontId="64" fillId="3" borderId="8" xfId="1" applyNumberFormat="1" applyFont="1" applyFill="1" applyBorder="1" applyAlignment="1" applyProtection="1">
      <alignment horizontal="center" vertical="center" wrapText="1"/>
    </xf>
    <xf numFmtId="164" fontId="65" fillId="5" borderId="1" xfId="1" applyFont="1" applyFill="1" applyBorder="1" applyAlignment="1" applyProtection="1">
      <alignment vertical="center"/>
    </xf>
    <xf numFmtId="167" fontId="65" fillId="5" borderId="1" xfId="1" applyNumberFormat="1" applyFont="1" applyFill="1" applyBorder="1" applyAlignment="1" applyProtection="1">
      <alignment horizontal="center" vertical="center"/>
    </xf>
    <xf numFmtId="164" fontId="65" fillId="5" borderId="1" xfId="1" applyFont="1" applyFill="1" applyBorder="1" applyAlignment="1" applyProtection="1">
      <alignment vertical="center" wrapText="1"/>
    </xf>
    <xf numFmtId="164" fontId="65" fillId="4" borderId="5" xfId="1" applyFont="1" applyFill="1" applyBorder="1" applyAlignment="1" applyProtection="1">
      <alignment vertical="center"/>
    </xf>
    <xf numFmtId="4" fontId="65" fillId="4" borderId="5" xfId="1" applyNumberFormat="1" applyFont="1" applyFill="1" applyBorder="1" applyAlignment="1" applyProtection="1">
      <alignment horizontal="center" vertical="center"/>
    </xf>
    <xf numFmtId="49" fontId="65" fillId="5" borderId="0" xfId="1" applyNumberFormat="1" applyFont="1" applyFill="1" applyBorder="1" applyAlignment="1" applyProtection="1">
      <alignment vertical="center"/>
    </xf>
    <xf numFmtId="4" fontId="65" fillId="5" borderId="0" xfId="1" applyNumberFormat="1" applyFont="1" applyFill="1" applyBorder="1" applyAlignment="1" applyProtection="1">
      <alignment vertical="center"/>
    </xf>
    <xf numFmtId="164" fontId="65" fillId="5" borderId="6" xfId="1" applyFont="1" applyFill="1" applyBorder="1" applyAlignment="1" applyProtection="1">
      <alignment vertical="center"/>
    </xf>
    <xf numFmtId="4" fontId="65" fillId="5" borderId="6" xfId="1" applyNumberFormat="1" applyFont="1" applyFill="1" applyBorder="1" applyAlignment="1" applyProtection="1">
      <alignment vertical="center"/>
    </xf>
    <xf numFmtId="164" fontId="74" fillId="6" borderId="1" xfId="1" applyFont="1" applyFill="1" applyBorder="1" applyAlignment="1" applyProtection="1">
      <alignment vertical="center" wrapText="1"/>
    </xf>
    <xf numFmtId="167" fontId="65" fillId="6" borderId="1" xfId="1" applyNumberFormat="1" applyFont="1" applyFill="1" applyBorder="1" applyAlignment="1" applyProtection="1">
      <alignment horizontal="center" vertical="center" wrapText="1"/>
    </xf>
    <xf numFmtId="164" fontId="74" fillId="0" borderId="11" xfId="1" applyFont="1" applyBorder="1" applyAlignment="1" applyProtection="1">
      <alignment vertical="center" wrapText="1"/>
    </xf>
    <xf numFmtId="164" fontId="74" fillId="6" borderId="0" xfId="1" applyFont="1" applyFill="1" applyBorder="1" applyAlignment="1" applyProtection="1">
      <alignment vertical="center"/>
    </xf>
    <xf numFmtId="167" fontId="65" fillId="6" borderId="0" xfId="1" applyNumberFormat="1" applyFont="1" applyFill="1" applyBorder="1" applyAlignment="1" applyProtection="1">
      <alignment vertical="center"/>
    </xf>
    <xf numFmtId="167" fontId="65" fillId="0" borderId="11" xfId="1" applyNumberFormat="1" applyFont="1" applyBorder="1" applyAlignment="1" applyProtection="1">
      <alignment horizontal="center" vertical="center"/>
    </xf>
    <xf numFmtId="164" fontId="65" fillId="0" borderId="9" xfId="1" applyFont="1" applyBorder="1" applyAlignment="1" applyProtection="1">
      <alignment vertical="center"/>
    </xf>
    <xf numFmtId="164" fontId="65" fillId="0" borderId="9" xfId="1" applyFont="1" applyBorder="1" applyAlignment="1" applyProtection="1">
      <alignment vertical="center" wrapText="1"/>
    </xf>
    <xf numFmtId="164" fontId="73" fillId="0" borderId="9" xfId="1" applyFont="1" applyBorder="1" applyAlignment="1" applyProtection="1">
      <alignment vertical="center"/>
    </xf>
    <xf numFmtId="0" fontId="3" fillId="0" borderId="0" xfId="1" applyNumberFormat="1" applyFont="1" applyBorder="1" applyAlignment="1" applyProtection="1">
      <alignment vertical="center"/>
    </xf>
    <xf numFmtId="4" fontId="3" fillId="40" borderId="0" xfId="3" applyNumberFormat="1" applyFont="1" applyFill="1" applyAlignment="1">
      <alignment vertical="center"/>
    </xf>
    <xf numFmtId="4" fontId="23" fillId="13" borderId="9" xfId="1" applyNumberFormat="1" applyFont="1" applyFill="1" applyBorder="1" applyAlignment="1" applyProtection="1">
      <alignment horizontal="right" vertical="center" wrapText="1"/>
    </xf>
    <xf numFmtId="4" fontId="64" fillId="31" borderId="9" xfId="3" applyNumberFormat="1" applyFont="1" applyFill="1" applyBorder="1" applyAlignment="1">
      <alignment vertical="center"/>
    </xf>
    <xf numFmtId="4" fontId="64" fillId="33" borderId="9" xfId="3" applyNumberFormat="1" applyFont="1" applyFill="1" applyBorder="1"/>
    <xf numFmtId="4" fontId="65" fillId="41" borderId="9" xfId="3" applyNumberFormat="1" applyFont="1" applyFill="1" applyBorder="1"/>
    <xf numFmtId="4" fontId="71" fillId="2" borderId="9" xfId="3" applyNumberFormat="1" applyFont="1" applyFill="1" applyBorder="1"/>
    <xf numFmtId="165" fontId="24" fillId="43" borderId="7" xfId="1" applyNumberFormat="1" applyFont="1" applyFill="1" applyBorder="1" applyAlignment="1" applyProtection="1">
      <alignment horizontal="right" vertical="center"/>
    </xf>
    <xf numFmtId="165" fontId="40" fillId="43" borderId="7" xfId="1" applyNumberFormat="1" applyFont="1" applyFill="1" applyBorder="1" applyAlignment="1" applyProtection="1">
      <alignment horizontal="right" vertical="center"/>
    </xf>
    <xf numFmtId="165" fontId="47" fillId="43" borderId="7" xfId="1" applyNumberFormat="1" applyFont="1" applyFill="1" applyBorder="1" applyAlignment="1" applyProtection="1">
      <alignment horizontal="right" vertical="center" wrapText="1"/>
    </xf>
    <xf numFmtId="167" fontId="23" fillId="43" borderId="7" xfId="1" applyNumberFormat="1" applyFont="1" applyFill="1" applyBorder="1" applyAlignment="1" applyProtection="1">
      <alignment vertical="center"/>
    </xf>
    <xf numFmtId="165" fontId="24" fillId="43" borderId="1" xfId="1" applyNumberFormat="1" applyFont="1" applyFill="1" applyBorder="1" applyAlignment="1" applyProtection="1">
      <alignment horizontal="right" vertical="center"/>
    </xf>
    <xf numFmtId="165" fontId="40" fillId="43" borderId="1" xfId="1" applyNumberFormat="1" applyFont="1" applyFill="1" applyBorder="1" applyAlignment="1" applyProtection="1">
      <alignment horizontal="right" vertical="center"/>
    </xf>
    <xf numFmtId="165" fontId="47" fillId="43" borderId="1" xfId="1" applyNumberFormat="1" applyFont="1" applyFill="1" applyBorder="1" applyAlignment="1" applyProtection="1">
      <alignment horizontal="right" vertical="center" wrapText="1"/>
    </xf>
    <xf numFmtId="167" fontId="23" fillId="43" borderId="1" xfId="1" applyNumberFormat="1" applyFont="1" applyFill="1" applyBorder="1" applyAlignment="1" applyProtection="1">
      <alignment vertical="center"/>
    </xf>
    <xf numFmtId="165" fontId="24" fillId="44" borderId="1" xfId="1" applyNumberFormat="1" applyFont="1" applyFill="1" applyBorder="1" applyAlignment="1" applyProtection="1">
      <alignment horizontal="right" vertical="center"/>
    </xf>
    <xf numFmtId="165" fontId="48" fillId="44" borderId="1" xfId="1" applyNumberFormat="1" applyFont="1" applyFill="1" applyBorder="1" applyAlignment="1" applyProtection="1">
      <alignment horizontal="right" vertical="center" wrapText="1"/>
    </xf>
    <xf numFmtId="167" fontId="23" fillId="44" borderId="1" xfId="1" applyNumberFormat="1" applyFont="1" applyFill="1" applyBorder="1" applyAlignment="1" applyProtection="1">
      <alignment vertical="center"/>
    </xf>
    <xf numFmtId="4" fontId="23" fillId="44" borderId="22" xfId="1" applyNumberFormat="1" applyFont="1" applyFill="1" applyBorder="1" applyAlignment="1" applyProtection="1">
      <alignment horizontal="right" vertical="center" wrapText="1"/>
    </xf>
    <xf numFmtId="165" fontId="23" fillId="44" borderId="1" xfId="1" applyNumberFormat="1" applyFont="1" applyFill="1" applyBorder="1" applyAlignment="1" applyProtection="1">
      <alignment horizontal="right" vertical="center" wrapText="1"/>
    </xf>
    <xf numFmtId="165" fontId="24" fillId="2" borderId="14" xfId="1" applyNumberFormat="1" applyFont="1" applyFill="1" applyBorder="1" applyAlignment="1" applyProtection="1">
      <alignment horizontal="right" vertical="center"/>
    </xf>
    <xf numFmtId="165" fontId="24" fillId="2" borderId="9" xfId="1" applyNumberFormat="1" applyFont="1" applyFill="1" applyBorder="1" applyAlignment="1" applyProtection="1">
      <alignment horizontal="right" vertical="center"/>
    </xf>
    <xf numFmtId="165" fontId="24" fillId="20" borderId="9" xfId="1" applyNumberFormat="1" applyFont="1" applyFill="1" applyBorder="1" applyAlignment="1" applyProtection="1">
      <alignment horizontal="right" vertical="center" wrapText="1"/>
    </xf>
    <xf numFmtId="165" fontId="24" fillId="2" borderId="14" xfId="1" applyNumberFormat="1" applyFont="1" applyFill="1" applyBorder="1" applyAlignment="1" applyProtection="1">
      <alignment horizontal="right" vertical="center" wrapText="1"/>
    </xf>
    <xf numFmtId="164" fontId="24" fillId="2" borderId="14" xfId="1" applyFont="1" applyFill="1" applyBorder="1" applyAlignment="1" applyProtection="1">
      <alignment vertical="center" wrapText="1"/>
    </xf>
    <xf numFmtId="164" fontId="24" fillId="20" borderId="0" xfId="1" applyFont="1" applyFill="1" applyBorder="1" applyAlignment="1" applyProtection="1">
      <alignment vertical="center" wrapText="1"/>
    </xf>
    <xf numFmtId="167" fontId="24" fillId="20" borderId="0" xfId="1" applyNumberFormat="1" applyFont="1" applyFill="1" applyBorder="1" applyAlignment="1" applyProtection="1">
      <alignment vertical="center" wrapText="1"/>
    </xf>
    <xf numFmtId="4" fontId="23" fillId="20" borderId="9" xfId="1" applyNumberFormat="1" applyFont="1" applyFill="1" applyBorder="1" applyAlignment="1" applyProtection="1">
      <alignment horizontal="right" vertical="center" wrapText="1"/>
    </xf>
    <xf numFmtId="4" fontId="64" fillId="2" borderId="9" xfId="3" applyNumberFormat="1" applyFont="1" applyFill="1" applyBorder="1" applyAlignment="1">
      <alignment horizontal="right"/>
    </xf>
    <xf numFmtId="4" fontId="24" fillId="2" borderId="1" xfId="1" applyNumberFormat="1" applyFont="1" applyFill="1" applyBorder="1" applyAlignment="1" applyProtection="1">
      <alignment horizontal="right" vertical="center" wrapText="1"/>
    </xf>
    <xf numFmtId="4" fontId="24" fillId="20" borderId="1" xfId="1" applyNumberFormat="1" applyFont="1" applyFill="1" applyBorder="1" applyAlignment="1" applyProtection="1">
      <alignment horizontal="right" vertical="center"/>
    </xf>
    <xf numFmtId="0" fontId="75" fillId="0" borderId="0" xfId="3" applyFont="1" applyAlignment="1">
      <alignment vertical="center"/>
    </xf>
    <xf numFmtId="164" fontId="75" fillId="13" borderId="0" xfId="1" applyFont="1" applyFill="1" applyBorder="1" applyAlignment="1" applyProtection="1">
      <alignment vertical="center" wrapText="1"/>
    </xf>
    <xf numFmtId="4" fontId="18" fillId="44" borderId="9" xfId="3" applyNumberFormat="1" applyFont="1" applyFill="1" applyBorder="1" applyAlignment="1">
      <alignment vertical="center"/>
    </xf>
    <xf numFmtId="4" fontId="64" fillId="44" borderId="9" xfId="3" applyNumberFormat="1" applyFont="1" applyFill="1" applyBorder="1"/>
    <xf numFmtId="0" fontId="16" fillId="44" borderId="9" xfId="3" applyFont="1" applyFill="1" applyBorder="1"/>
    <xf numFmtId="4" fontId="16" fillId="44" borderId="9" xfId="3" applyNumberFormat="1" applyFont="1" applyFill="1" applyBorder="1"/>
    <xf numFmtId="165" fontId="36" fillId="27" borderId="1" xfId="1" applyNumberFormat="1" applyFont="1" applyFill="1" applyBorder="1" applyAlignment="1" applyProtection="1">
      <alignment horizontal="right" vertical="center"/>
    </xf>
    <xf numFmtId="165" fontId="36" fillId="28" borderId="1" xfId="1" applyNumberFormat="1" applyFont="1" applyFill="1" applyBorder="1" applyAlignment="1" applyProtection="1">
      <alignment horizontal="right" vertical="center"/>
    </xf>
    <xf numFmtId="165" fontId="35" fillId="28" borderId="1" xfId="1" applyNumberFormat="1" applyFont="1" applyFill="1" applyBorder="1" applyAlignment="1" applyProtection="1">
      <alignment horizontal="right" vertical="center" wrapText="1"/>
    </xf>
    <xf numFmtId="4" fontId="6" fillId="2" borderId="0" xfId="3" applyNumberFormat="1" applyFill="1"/>
    <xf numFmtId="164" fontId="73" fillId="13" borderId="0" xfId="1" applyFont="1" applyFill="1" applyBorder="1" applyAlignment="1" applyProtection="1">
      <alignment vertical="center"/>
    </xf>
    <xf numFmtId="164" fontId="77" fillId="13" borderId="0" xfId="1" applyFont="1" applyFill="1" applyBorder="1" applyAlignment="1" applyProtection="1">
      <alignment vertical="center"/>
    </xf>
    <xf numFmtId="164" fontId="73" fillId="20" borderId="0" xfId="1" applyFont="1" applyFill="1" applyBorder="1" applyAlignment="1" applyProtection="1">
      <alignment vertical="center"/>
    </xf>
    <xf numFmtId="4" fontId="23" fillId="0" borderId="9" xfId="1" applyNumberFormat="1" applyFont="1" applyBorder="1" applyAlignment="1" applyProtection="1">
      <alignment horizontal="right" vertical="center" wrapText="1"/>
    </xf>
    <xf numFmtId="167" fontId="24" fillId="0" borderId="14" xfId="1" applyNumberFormat="1" applyFont="1" applyBorder="1" applyAlignment="1" applyProtection="1">
      <alignment vertical="center" wrapText="1"/>
    </xf>
    <xf numFmtId="164" fontId="24" fillId="0" borderId="15" xfId="1" applyFont="1" applyBorder="1" applyAlignment="1" applyProtection="1">
      <alignment vertical="center" wrapText="1"/>
    </xf>
    <xf numFmtId="164" fontId="24" fillId="0" borderId="9" xfId="1" applyFont="1" applyBorder="1" applyAlignment="1" applyProtection="1">
      <alignment vertical="center" wrapText="1"/>
    </xf>
    <xf numFmtId="165" fontId="35" fillId="0" borderId="1" xfId="1" applyNumberFormat="1" applyFont="1" applyBorder="1" applyAlignment="1" applyProtection="1">
      <alignment horizontal="right" vertical="center" wrapText="1"/>
    </xf>
    <xf numFmtId="164" fontId="24" fillId="0" borderId="14" xfId="1" applyFont="1" applyBorder="1" applyAlignment="1" applyProtection="1">
      <alignment vertical="center" wrapText="1"/>
    </xf>
    <xf numFmtId="165" fontId="23" fillId="0" borderId="9" xfId="1" applyNumberFormat="1" applyFont="1" applyBorder="1" applyAlignment="1" applyProtection="1">
      <alignment horizontal="right" vertical="center" wrapText="1"/>
    </xf>
    <xf numFmtId="167" fontId="24" fillId="0" borderId="9" xfId="1" applyNumberFormat="1" applyFont="1" applyBorder="1" applyAlignment="1" applyProtection="1">
      <alignment vertical="center" wrapText="1"/>
    </xf>
    <xf numFmtId="4" fontId="23" fillId="0" borderId="1" xfId="1" applyNumberFormat="1" applyFont="1" applyBorder="1" applyAlignment="1" applyProtection="1">
      <alignment horizontal="right" vertical="center"/>
    </xf>
    <xf numFmtId="4" fontId="24" fillId="0" borderId="14" xfId="1" applyNumberFormat="1" applyFont="1" applyBorder="1" applyAlignment="1" applyProtection="1">
      <alignment horizontal="right" vertical="center" wrapText="1"/>
    </xf>
    <xf numFmtId="165" fontId="24" fillId="0" borderId="9" xfId="1" applyNumberFormat="1" applyFont="1" applyBorder="1" applyAlignment="1" applyProtection="1">
      <alignment horizontal="right" vertical="center" wrapText="1"/>
    </xf>
    <xf numFmtId="4" fontId="24" fillId="0" borderId="9" xfId="1" applyNumberFormat="1" applyFont="1" applyBorder="1" applyAlignment="1" applyProtection="1">
      <alignment horizontal="right" vertical="center" wrapText="1"/>
    </xf>
    <xf numFmtId="4" fontId="30" fillId="0" borderId="0" xfId="3" applyNumberFormat="1" applyFont="1" applyAlignment="1">
      <alignment vertical="center"/>
    </xf>
    <xf numFmtId="167" fontId="25" fillId="0" borderId="1" xfId="1" applyNumberFormat="1" applyFont="1" applyBorder="1" applyAlignment="1" applyProtection="1">
      <alignment vertical="center"/>
    </xf>
    <xf numFmtId="0" fontId="56" fillId="31" borderId="9" xfId="3" applyFont="1" applyFill="1" applyBorder="1" applyAlignment="1">
      <alignment horizontal="center"/>
    </xf>
    <xf numFmtId="0" fontId="3" fillId="33" borderId="0" xfId="3" applyFont="1" applyFill="1" applyAlignment="1">
      <alignment vertical="center"/>
    </xf>
    <xf numFmtId="0" fontId="75" fillId="33" borderId="0" xfId="3" applyFont="1" applyFill="1" applyAlignment="1">
      <alignment vertical="center"/>
    </xf>
    <xf numFmtId="4" fontId="30" fillId="33" borderId="0" xfId="3" applyNumberFormat="1" applyFont="1" applyFill="1" applyAlignment="1">
      <alignment horizontal="left" vertical="center"/>
    </xf>
    <xf numFmtId="4" fontId="25" fillId="2" borderId="9" xfId="1" applyNumberFormat="1" applyFont="1" applyFill="1" applyBorder="1" applyAlignment="1" applyProtection="1">
      <alignment horizontal="right" vertical="center" wrapText="1"/>
    </xf>
    <xf numFmtId="167" fontId="25" fillId="2" borderId="1" xfId="1" applyNumberFormat="1" applyFont="1" applyFill="1" applyBorder="1" applyAlignment="1" applyProtection="1">
      <alignment vertical="center"/>
    </xf>
    <xf numFmtId="167" fontId="34" fillId="2" borderId="14" xfId="1" applyNumberFormat="1" applyFont="1" applyFill="1" applyBorder="1" applyAlignment="1" applyProtection="1">
      <alignment vertical="center" wrapText="1"/>
    </xf>
    <xf numFmtId="167" fontId="23" fillId="2" borderId="9" xfId="1" applyNumberFormat="1" applyFont="1" applyFill="1" applyBorder="1" applyAlignment="1" applyProtection="1">
      <alignment vertical="center"/>
    </xf>
    <xf numFmtId="167" fontId="23" fillId="2" borderId="9" xfId="1" applyNumberFormat="1" applyFont="1" applyFill="1" applyBorder="1" applyAlignment="1" applyProtection="1">
      <alignment vertical="center" wrapText="1"/>
    </xf>
    <xf numFmtId="167" fontId="24" fillId="2" borderId="17" xfId="1" applyNumberFormat="1" applyFont="1" applyFill="1" applyBorder="1" applyAlignment="1" applyProtection="1">
      <alignment vertical="center" wrapText="1"/>
    </xf>
    <xf numFmtId="167" fontId="24" fillId="2" borderId="20" xfId="1" applyNumberFormat="1" applyFont="1" applyFill="1" applyBorder="1" applyAlignment="1" applyProtection="1">
      <alignment vertical="center" wrapText="1"/>
    </xf>
    <xf numFmtId="165" fontId="36" fillId="2" borderId="1" xfId="1" applyNumberFormat="1" applyFont="1" applyFill="1" applyBorder="1" applyAlignment="1" applyProtection="1">
      <alignment horizontal="right" vertical="center"/>
    </xf>
    <xf numFmtId="165" fontId="36" fillId="2" borderId="1" xfId="1" applyNumberFormat="1" applyFont="1" applyFill="1" applyBorder="1" applyAlignment="1" applyProtection="1">
      <alignment horizontal="right" vertical="center" wrapText="1"/>
    </xf>
    <xf numFmtId="165" fontId="36" fillId="2" borderId="21" xfId="1" applyNumberFormat="1" applyFont="1" applyFill="1" applyBorder="1" applyAlignment="1" applyProtection="1">
      <alignment horizontal="right" vertical="center"/>
    </xf>
    <xf numFmtId="167" fontId="23" fillId="2" borderId="28" xfId="1" applyNumberFormat="1" applyFont="1" applyFill="1" applyBorder="1" applyAlignment="1" applyProtection="1">
      <alignment vertical="center" wrapText="1"/>
    </xf>
    <xf numFmtId="167" fontId="24" fillId="2" borderId="14" xfId="1" applyNumberFormat="1" applyFont="1" applyFill="1" applyBorder="1" applyAlignment="1" applyProtection="1">
      <alignment vertical="center" wrapText="1"/>
    </xf>
    <xf numFmtId="167" fontId="24" fillId="2" borderId="18" xfId="1" applyNumberFormat="1" applyFont="1" applyFill="1" applyBorder="1" applyAlignment="1" applyProtection="1">
      <alignment vertical="center" wrapText="1"/>
    </xf>
    <xf numFmtId="167" fontId="23" fillId="2" borderId="14" xfId="1" applyNumberFormat="1" applyFont="1" applyFill="1" applyBorder="1" applyAlignment="1" applyProtection="1">
      <alignment vertical="center"/>
    </xf>
    <xf numFmtId="4" fontId="23" fillId="2" borderId="14" xfId="1" applyNumberFormat="1" applyFont="1" applyFill="1" applyBorder="1" applyAlignment="1" applyProtection="1">
      <alignment horizontal="right" vertical="center"/>
    </xf>
    <xf numFmtId="4" fontId="24" fillId="2" borderId="9" xfId="1" applyNumberFormat="1" applyFont="1" applyFill="1" applyBorder="1" applyAlignment="1" applyProtection="1">
      <alignment horizontal="right" vertical="center" wrapText="1"/>
    </xf>
    <xf numFmtId="4" fontId="23" fillId="2" borderId="9" xfId="1" applyNumberFormat="1" applyFont="1" applyFill="1" applyBorder="1" applyAlignment="1" applyProtection="1">
      <alignment horizontal="right" vertical="center" wrapText="1"/>
    </xf>
    <xf numFmtId="164" fontId="23" fillId="2" borderId="1" xfId="1" applyFont="1" applyFill="1" applyBorder="1" applyAlignment="1" applyProtection="1">
      <alignment vertical="center"/>
    </xf>
    <xf numFmtId="4" fontId="23" fillId="2" borderId="1" xfId="1" applyNumberFormat="1" applyFont="1" applyFill="1" applyBorder="1" applyAlignment="1" applyProtection="1">
      <alignment horizontal="right" vertical="center"/>
    </xf>
    <xf numFmtId="165" fontId="23" fillId="2" borderId="14" xfId="1" applyNumberFormat="1" applyFont="1" applyFill="1" applyBorder="1" applyAlignment="1" applyProtection="1">
      <alignment horizontal="right" vertical="center" wrapText="1"/>
    </xf>
    <xf numFmtId="165" fontId="24" fillId="2" borderId="9" xfId="1" applyNumberFormat="1" applyFont="1" applyFill="1" applyBorder="1" applyAlignment="1" applyProtection="1">
      <alignment horizontal="right" vertical="center" wrapText="1"/>
    </xf>
    <xf numFmtId="164" fontId="24" fillId="2" borderId="9" xfId="1" applyFont="1" applyFill="1" applyBorder="1" applyAlignment="1" applyProtection="1">
      <alignment vertical="center" wrapText="1"/>
    </xf>
    <xf numFmtId="167" fontId="24" fillId="2" borderId="9" xfId="1" applyNumberFormat="1" applyFont="1" applyFill="1" applyBorder="1" applyAlignment="1" applyProtection="1">
      <alignment vertical="center" wrapText="1"/>
    </xf>
    <xf numFmtId="4" fontId="18" fillId="2" borderId="9" xfId="3" applyNumberFormat="1" applyFont="1" applyFill="1" applyBorder="1" applyAlignment="1">
      <alignment vertical="center"/>
    </xf>
    <xf numFmtId="4" fontId="64" fillId="4" borderId="5" xfId="1" applyNumberFormat="1" applyFont="1" applyFill="1" applyBorder="1" applyAlignment="1" applyProtection="1">
      <alignment horizontal="right" vertical="center" wrapText="1"/>
    </xf>
    <xf numFmtId="0" fontId="14" fillId="0" borderId="0" xfId="2" applyFont="1" applyAlignment="1">
      <alignment horizontal="center" wrapText="1"/>
    </xf>
    <xf numFmtId="4" fontId="64" fillId="5" borderId="0" xfId="1" applyNumberFormat="1" applyFont="1" applyFill="1" applyBorder="1" applyAlignment="1" applyProtection="1">
      <alignment horizontal="left" vertical="center"/>
    </xf>
    <xf numFmtId="164" fontId="8" fillId="0" borderId="0" xfId="1" applyFont="1" applyBorder="1" applyAlignment="1" applyProtection="1">
      <alignment horizontal="left" vertical="center" wrapText="1"/>
    </xf>
    <xf numFmtId="4" fontId="23" fillId="0" borderId="0" xfId="1" applyNumberFormat="1" applyFont="1" applyBorder="1" applyAlignment="1" applyProtection="1">
      <alignment horizontal="left" vertical="center"/>
    </xf>
    <xf numFmtId="0" fontId="23" fillId="2" borderId="0" xfId="3" applyFont="1" applyFill="1" applyAlignment="1">
      <alignment horizontal="left" vertical="center"/>
    </xf>
    <xf numFmtId="4" fontId="23" fillId="5" borderId="0" xfId="1" applyNumberFormat="1" applyFont="1" applyFill="1" applyBorder="1" applyAlignment="1" applyProtection="1">
      <alignment horizontal="left" vertical="center"/>
    </xf>
    <xf numFmtId="164" fontId="13" fillId="0" borderId="0" xfId="1" applyFont="1" applyBorder="1" applyAlignment="1" applyProtection="1">
      <alignment horizontal="center" vertical="center"/>
    </xf>
    <xf numFmtId="164" fontId="64" fillId="3" borderId="14" xfId="1" applyFont="1" applyFill="1" applyBorder="1" applyAlignment="1" applyProtection="1">
      <alignment horizontal="center" vertical="center"/>
    </xf>
    <xf numFmtId="164" fontId="64" fillId="3" borderId="17" xfId="1" applyFont="1" applyFill="1" applyBorder="1" applyAlignment="1" applyProtection="1">
      <alignment horizontal="center" vertical="center"/>
    </xf>
    <xf numFmtId="164" fontId="64" fillId="3" borderId="7" xfId="1" applyFont="1" applyFill="1" applyBorder="1" applyAlignment="1" applyProtection="1">
      <alignment horizontal="center" vertical="center"/>
    </xf>
    <xf numFmtId="164" fontId="64" fillId="3" borderId="14" xfId="1" applyFont="1" applyFill="1" applyBorder="1" applyAlignment="1" applyProtection="1">
      <alignment horizontal="center" vertical="center" wrapText="1"/>
    </xf>
    <xf numFmtId="164" fontId="64" fillId="3" borderId="17" xfId="1" applyFont="1" applyFill="1" applyBorder="1" applyAlignment="1" applyProtection="1">
      <alignment horizontal="center" vertical="center" wrapText="1"/>
    </xf>
    <xf numFmtId="164" fontId="64" fillId="3" borderId="7" xfId="1" applyFont="1" applyFill="1" applyBorder="1" applyAlignment="1" applyProtection="1">
      <alignment horizontal="center" vertical="center" wrapText="1"/>
    </xf>
    <xf numFmtId="164" fontId="64" fillId="3" borderId="2" xfId="1" applyFont="1" applyFill="1" applyBorder="1" applyAlignment="1" applyProtection="1">
      <alignment horizontal="center" vertical="center" wrapText="1"/>
    </xf>
    <xf numFmtId="164" fontId="64" fillId="3" borderId="3" xfId="1" applyFont="1" applyFill="1" applyBorder="1" applyAlignment="1" applyProtection="1">
      <alignment horizontal="center" vertical="center" wrapText="1"/>
    </xf>
    <xf numFmtId="164" fontId="64" fillId="3" borderId="4" xfId="1" applyFont="1" applyFill="1" applyBorder="1" applyAlignment="1" applyProtection="1">
      <alignment horizontal="center" vertical="center" wrapText="1"/>
    </xf>
    <xf numFmtId="0" fontId="14" fillId="0" borderId="0" xfId="2" applyFont="1" applyAlignment="1">
      <alignment horizontal="left" wrapText="1"/>
    </xf>
    <xf numFmtId="4" fontId="20" fillId="0" borderId="0" xfId="3" applyNumberFormat="1" applyFont="1"/>
    <xf numFmtId="0" fontId="71" fillId="0" borderId="12" xfId="3" applyFont="1" applyBorder="1"/>
    <xf numFmtId="0" fontId="71" fillId="0" borderId="13" xfId="3" applyFont="1" applyBorder="1"/>
    <xf numFmtId="0" fontId="20" fillId="0" borderId="12" xfId="3" applyFont="1" applyBorder="1" applyAlignment="1">
      <alignment wrapText="1"/>
    </xf>
    <xf numFmtId="0" fontId="18" fillId="0" borderId="12" xfId="0" applyFont="1" applyBorder="1"/>
    <xf numFmtId="0" fontId="18" fillId="0" borderId="13" xfId="0" applyFont="1" applyBorder="1"/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4" fontId="10" fillId="0" borderId="0" xfId="3" applyNumberFormat="1" applyFont="1"/>
    <xf numFmtId="0" fontId="20" fillId="0" borderId="12" xfId="3" applyFont="1" applyBorder="1"/>
    <xf numFmtId="0" fontId="20" fillId="0" borderId="13" xfId="3" applyFont="1" applyBorder="1"/>
    <xf numFmtId="0" fontId="20" fillId="0" borderId="13" xfId="3" applyFont="1" applyBorder="1" applyAlignment="1">
      <alignment wrapText="1"/>
    </xf>
    <xf numFmtId="0" fontId="18" fillId="0" borderId="12" xfId="3" applyFont="1" applyBorder="1"/>
    <xf numFmtId="0" fontId="18" fillId="0" borderId="13" xfId="3" applyFont="1" applyBorder="1"/>
    <xf numFmtId="0" fontId="18" fillId="0" borderId="12" xfId="3" applyFont="1" applyBorder="1" applyAlignment="1">
      <alignment wrapText="1"/>
    </xf>
    <xf numFmtId="0" fontId="18" fillId="0" borderId="13" xfId="3" applyFont="1" applyBorder="1" applyAlignment="1">
      <alignment wrapText="1"/>
    </xf>
    <xf numFmtId="0" fontId="64" fillId="0" borderId="12" xfId="3" applyFont="1" applyBorder="1"/>
    <xf numFmtId="0" fontId="64" fillId="0" borderId="13" xfId="3" applyFont="1" applyBorder="1"/>
    <xf numFmtId="0" fontId="64" fillId="0" borderId="12" xfId="3" applyFont="1" applyBorder="1" applyAlignment="1">
      <alignment horizontal="left" wrapText="1"/>
    </xf>
    <xf numFmtId="0" fontId="64" fillId="0" borderId="13" xfId="3" applyFont="1" applyBorder="1" applyAlignment="1">
      <alignment horizontal="left" wrapText="1"/>
    </xf>
    <xf numFmtId="0" fontId="71" fillId="0" borderId="12" xfId="3" applyFont="1" applyBorder="1" applyAlignment="1">
      <alignment wrapText="1"/>
    </xf>
    <xf numFmtId="0" fontId="71" fillId="0" borderId="13" xfId="3" applyFont="1" applyBorder="1" applyAlignment="1">
      <alignment wrapText="1"/>
    </xf>
    <xf numFmtId="0" fontId="71" fillId="0" borderId="12" xfId="3" applyFont="1" applyBorder="1" applyAlignment="1">
      <alignment horizontal="left" wrapText="1"/>
    </xf>
    <xf numFmtId="0" fontId="71" fillId="0" borderId="13" xfId="3" applyFont="1" applyBorder="1" applyAlignment="1">
      <alignment horizontal="left" wrapText="1"/>
    </xf>
    <xf numFmtId="4" fontId="20" fillId="0" borderId="0" xfId="3" applyNumberFormat="1" applyFont="1" applyAlignment="1">
      <alignment horizontal="center"/>
    </xf>
    <xf numFmtId="0" fontId="10" fillId="0" borderId="0" xfId="3" applyFont="1" applyAlignment="1">
      <alignment horizontal="center"/>
    </xf>
    <xf numFmtId="0" fontId="10" fillId="0" borderId="6" xfId="3" applyFont="1" applyBorder="1" applyAlignment="1">
      <alignment horizontal="center"/>
    </xf>
    <xf numFmtId="0" fontId="64" fillId="0" borderId="12" xfId="3" applyFont="1" applyBorder="1" applyAlignment="1">
      <alignment wrapText="1"/>
    </xf>
    <xf numFmtId="0" fontId="64" fillId="0" borderId="13" xfId="3" applyFont="1" applyBorder="1" applyAlignment="1">
      <alignment wrapText="1"/>
    </xf>
    <xf numFmtId="4" fontId="16" fillId="0" borderId="0" xfId="3" applyNumberFormat="1" applyFont="1"/>
    <xf numFmtId="0" fontId="65" fillId="0" borderId="12" xfId="3" applyFont="1" applyBorder="1" applyAlignment="1">
      <alignment wrapText="1"/>
    </xf>
    <xf numFmtId="0" fontId="65" fillId="0" borderId="13" xfId="3" applyFont="1" applyBorder="1" applyAlignment="1">
      <alignment wrapText="1"/>
    </xf>
    <xf numFmtId="0" fontId="64" fillId="38" borderId="12" xfId="3" applyFont="1" applyFill="1" applyBorder="1" applyAlignment="1">
      <alignment horizontal="center" vertical="center"/>
    </xf>
    <xf numFmtId="0" fontId="64" fillId="38" borderId="13" xfId="3" applyFont="1" applyFill="1" applyBorder="1" applyAlignment="1">
      <alignment horizontal="center" vertical="center"/>
    </xf>
    <xf numFmtId="0" fontId="20" fillId="31" borderId="12" xfId="3" applyFont="1" applyFill="1" applyBorder="1" applyAlignment="1">
      <alignment horizontal="left"/>
    </xf>
    <xf numFmtId="0" fontId="20" fillId="31" borderId="13" xfId="3" applyFont="1" applyFill="1" applyBorder="1" applyAlignment="1">
      <alignment horizontal="left"/>
    </xf>
    <xf numFmtId="0" fontId="20" fillId="31" borderId="12" xfId="3" applyFont="1" applyFill="1" applyBorder="1"/>
    <xf numFmtId="0" fontId="20" fillId="31" borderId="13" xfId="3" applyFont="1" applyFill="1" applyBorder="1"/>
    <xf numFmtId="164" fontId="15" fillId="0" borderId="0" xfId="1" applyFont="1" applyAlignment="1">
      <alignment horizontal="left"/>
    </xf>
    <xf numFmtId="164" fontId="13" fillId="0" borderId="0" xfId="1" applyFont="1" applyBorder="1" applyAlignment="1" applyProtection="1">
      <alignment horizontal="center"/>
    </xf>
    <xf numFmtId="0" fontId="18" fillId="0" borderId="0" xfId="3" applyFont="1" applyAlignment="1">
      <alignment horizontal="center" wrapText="1"/>
    </xf>
    <xf numFmtId="0" fontId="18" fillId="38" borderId="12" xfId="3" applyFont="1" applyFill="1" applyBorder="1" applyAlignment="1">
      <alignment horizontal="center" vertical="center"/>
    </xf>
    <xf numFmtId="0" fontId="18" fillId="38" borderId="13" xfId="3" applyFont="1" applyFill="1" applyBorder="1" applyAlignment="1">
      <alignment horizontal="center" vertical="center"/>
    </xf>
    <xf numFmtId="4" fontId="18" fillId="0" borderId="0" xfId="3" applyNumberFormat="1" applyFont="1" applyAlignment="1">
      <alignment horizontal="right"/>
    </xf>
    <xf numFmtId="0" fontId="71" fillId="31" borderId="12" xfId="3" applyFont="1" applyFill="1" applyBorder="1"/>
    <xf numFmtId="0" fontId="71" fillId="31" borderId="13" xfId="3" applyFont="1" applyFill="1" applyBorder="1"/>
    <xf numFmtId="0" fontId="71" fillId="31" borderId="12" xfId="3" applyFont="1" applyFill="1" applyBorder="1" applyAlignment="1">
      <alignment wrapText="1"/>
    </xf>
    <xf numFmtId="0" fontId="71" fillId="31" borderId="13" xfId="3" applyFont="1" applyFill="1" applyBorder="1" applyAlignment="1">
      <alignment wrapText="1"/>
    </xf>
    <xf numFmtId="0" fontId="71" fillId="31" borderId="12" xfId="3" applyFont="1" applyFill="1" applyBorder="1" applyAlignment="1">
      <alignment horizontal="left"/>
    </xf>
    <xf numFmtId="0" fontId="71" fillId="31" borderId="13" xfId="3" applyFont="1" applyFill="1" applyBorder="1" applyAlignment="1">
      <alignment horizontal="left"/>
    </xf>
    <xf numFmtId="0" fontId="71" fillId="0" borderId="12" xfId="0" applyFont="1" applyBorder="1" applyAlignment="1">
      <alignment horizontal="left" vertical="center" wrapText="1"/>
    </xf>
    <xf numFmtId="0" fontId="71" fillId="0" borderId="13" xfId="0" applyFont="1" applyBorder="1" applyAlignment="1">
      <alignment horizontal="left" vertical="center" wrapText="1"/>
    </xf>
    <xf numFmtId="0" fontId="65" fillId="0" borderId="12" xfId="0" applyFont="1" applyBorder="1" applyAlignment="1">
      <alignment horizontal="left" vertical="center"/>
    </xf>
    <xf numFmtId="0" fontId="65" fillId="0" borderId="13" xfId="0" applyFont="1" applyBorder="1" applyAlignment="1">
      <alignment horizontal="left" vertical="center"/>
    </xf>
    <xf numFmtId="0" fontId="18" fillId="33" borderId="12" xfId="3" applyFont="1" applyFill="1" applyBorder="1" applyAlignment="1">
      <alignment wrapText="1"/>
    </xf>
    <xf numFmtId="0" fontId="18" fillId="33" borderId="13" xfId="3" applyFont="1" applyFill="1" applyBorder="1" applyAlignment="1">
      <alignment wrapText="1"/>
    </xf>
    <xf numFmtId="0" fontId="18" fillId="44" borderId="12" xfId="3" applyFont="1" applyFill="1" applyBorder="1"/>
    <xf numFmtId="0" fontId="18" fillId="44" borderId="13" xfId="3" applyFont="1" applyFill="1" applyBorder="1"/>
    <xf numFmtId="0" fontId="20" fillId="41" borderId="12" xfId="3" applyFont="1" applyFill="1" applyBorder="1" applyAlignment="1">
      <alignment horizontal="left"/>
    </xf>
    <xf numFmtId="0" fontId="20" fillId="41" borderId="13" xfId="3" applyFont="1" applyFill="1" applyBorder="1" applyAlignment="1">
      <alignment horizontal="left"/>
    </xf>
    <xf numFmtId="0" fontId="20" fillId="0" borderId="12" xfId="3" applyFont="1" applyBorder="1" applyAlignment="1">
      <alignment horizontal="left"/>
    </xf>
    <xf numFmtId="0" fontId="20" fillId="0" borderId="13" xfId="3" applyFont="1" applyBorder="1" applyAlignment="1">
      <alignment horizontal="left"/>
    </xf>
    <xf numFmtId="0" fontId="20" fillId="41" borderId="12" xfId="3" applyFont="1" applyFill="1" applyBorder="1" applyAlignment="1">
      <alignment wrapText="1"/>
    </xf>
    <xf numFmtId="0" fontId="20" fillId="41" borderId="13" xfId="3" applyFont="1" applyFill="1" applyBorder="1" applyAlignment="1">
      <alignment wrapText="1"/>
    </xf>
    <xf numFmtId="0" fontId="20" fillId="41" borderId="12" xfId="3" applyFont="1" applyFill="1" applyBorder="1"/>
    <xf numFmtId="0" fontId="20" fillId="41" borderId="13" xfId="3" applyFont="1" applyFill="1" applyBorder="1"/>
    <xf numFmtId="0" fontId="18" fillId="31" borderId="12" xfId="3" applyFont="1" applyFill="1" applyBorder="1" applyAlignment="1">
      <alignment horizontal="left"/>
    </xf>
    <xf numFmtId="0" fontId="18" fillId="31" borderId="13" xfId="3" applyFont="1" applyFill="1" applyBorder="1" applyAlignment="1">
      <alignment horizontal="left"/>
    </xf>
    <xf numFmtId="0" fontId="20" fillId="31" borderId="12" xfId="3" applyFont="1" applyFill="1" applyBorder="1" applyAlignment="1">
      <alignment wrapText="1"/>
    </xf>
    <xf numFmtId="0" fontId="20" fillId="31" borderId="13" xfId="3" applyFont="1" applyFill="1" applyBorder="1" applyAlignment="1">
      <alignment wrapText="1"/>
    </xf>
    <xf numFmtId="0" fontId="20" fillId="0" borderId="12" xfId="0" applyFont="1" applyBorder="1"/>
    <xf numFmtId="0" fontId="20" fillId="0" borderId="13" xfId="0" applyFont="1" applyBorder="1"/>
    <xf numFmtId="0" fontId="70" fillId="0" borderId="31" xfId="3" applyFont="1" applyBorder="1" applyAlignment="1">
      <alignment horizontal="left"/>
    </xf>
    <xf numFmtId="0" fontId="4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3" applyFont="1" applyAlignment="1">
      <alignment horizontal="left"/>
    </xf>
    <xf numFmtId="0" fontId="19" fillId="0" borderId="0" xfId="0" applyFont="1" applyAlignment="1">
      <alignment horizontal="left" vertical="center" wrapText="1"/>
    </xf>
    <xf numFmtId="4" fontId="46" fillId="0" borderId="12" xfId="0" applyNumberFormat="1" applyFont="1" applyBorder="1" applyAlignment="1">
      <alignment horizontal="right" vertical="center"/>
    </xf>
    <xf numFmtId="4" fontId="46" fillId="0" borderId="13" xfId="0" applyNumberFormat="1" applyFont="1" applyBorder="1" applyAlignment="1">
      <alignment horizontal="right" vertical="center"/>
    </xf>
    <xf numFmtId="4" fontId="0" fillId="0" borderId="12" xfId="0" applyNumberFormat="1" applyBorder="1"/>
    <xf numFmtId="4" fontId="0" fillId="0" borderId="13" xfId="0" applyNumberFormat="1" applyBorder="1"/>
    <xf numFmtId="0" fontId="46" fillId="0" borderId="12" xfId="0" applyFont="1" applyBorder="1"/>
    <xf numFmtId="0" fontId="46" fillId="0" borderId="13" xfId="0" applyFont="1" applyBorder="1"/>
    <xf numFmtId="4" fontId="62" fillId="0" borderId="12" xfId="0" applyNumberFormat="1" applyFont="1" applyBorder="1"/>
    <xf numFmtId="4" fontId="62" fillId="0" borderId="13" xfId="0" applyNumberFormat="1" applyFont="1" applyBorder="1"/>
    <xf numFmtId="4" fontId="68" fillId="0" borderId="12" xfId="0" applyNumberFormat="1" applyFont="1" applyBorder="1"/>
    <xf numFmtId="4" fontId="68" fillId="0" borderId="13" xfId="0" applyNumberFormat="1" applyFont="1" applyBorder="1"/>
    <xf numFmtId="4" fontId="53" fillId="0" borderId="12" xfId="0" applyNumberFormat="1" applyFont="1" applyBorder="1"/>
    <xf numFmtId="4" fontId="53" fillId="0" borderId="13" xfId="0" applyNumberFormat="1" applyFont="1" applyBorder="1"/>
    <xf numFmtId="4" fontId="46" fillId="0" borderId="12" xfId="0" applyNumberFormat="1" applyFont="1" applyBorder="1"/>
    <xf numFmtId="4" fontId="46" fillId="0" borderId="13" xfId="0" applyNumberFormat="1" applyFont="1" applyBorder="1"/>
    <xf numFmtId="4" fontId="62" fillId="0" borderId="12" xfId="0" applyNumberFormat="1" applyFont="1" applyBorder="1" applyAlignment="1">
      <alignment horizontal="right"/>
    </xf>
    <xf numFmtId="4" fontId="62" fillId="0" borderId="13" xfId="0" applyNumberFormat="1" applyFont="1" applyBorder="1" applyAlignment="1">
      <alignment horizontal="right"/>
    </xf>
    <xf numFmtId="4" fontId="68" fillId="0" borderId="12" xfId="0" applyNumberFormat="1" applyFont="1" applyBorder="1" applyAlignment="1">
      <alignment horizontal="right" vertical="center"/>
    </xf>
    <xf numFmtId="4" fontId="68" fillId="0" borderId="13" xfId="0" applyNumberFormat="1" applyFont="1" applyBorder="1" applyAlignment="1">
      <alignment horizontal="right" vertical="center"/>
    </xf>
    <xf numFmtId="0" fontId="0" fillId="0" borderId="12" xfId="0" applyBorder="1"/>
    <xf numFmtId="0" fontId="0" fillId="0" borderId="13" xfId="0" applyBorder="1"/>
    <xf numFmtId="4" fontId="57" fillId="0" borderId="12" xfId="0" applyNumberFormat="1" applyFont="1" applyBorder="1"/>
    <xf numFmtId="4" fontId="57" fillId="0" borderId="13" xfId="0" applyNumberFormat="1" applyFont="1" applyBorder="1"/>
    <xf numFmtId="4" fontId="67" fillId="0" borderId="12" xfId="0" applyNumberFormat="1" applyFont="1" applyBorder="1"/>
    <xf numFmtId="4" fontId="67" fillId="0" borderId="13" xfId="0" applyNumberFormat="1" applyFont="1" applyBorder="1"/>
    <xf numFmtId="0" fontId="53" fillId="0" borderId="12" xfId="0" applyFont="1" applyBorder="1" applyAlignment="1">
      <alignment wrapText="1"/>
    </xf>
    <xf numFmtId="0" fontId="53" fillId="0" borderId="13" xfId="0" applyFont="1" applyBorder="1" applyAlignment="1">
      <alignment wrapText="1"/>
    </xf>
    <xf numFmtId="4" fontId="63" fillId="0" borderId="12" xfId="0" applyNumberFormat="1" applyFont="1" applyBorder="1"/>
    <xf numFmtId="4" fontId="63" fillId="0" borderId="13" xfId="0" applyNumberFormat="1" applyFont="1" applyBorder="1"/>
    <xf numFmtId="4" fontId="69" fillId="0" borderId="12" xfId="0" applyNumberFormat="1" applyFont="1" applyBorder="1"/>
    <xf numFmtId="4" fontId="69" fillId="0" borderId="13" xfId="0" applyNumberFormat="1" applyFont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4" fontId="45" fillId="0" borderId="12" xfId="0" applyNumberFormat="1" applyFont="1" applyBorder="1"/>
    <xf numFmtId="4" fontId="45" fillId="0" borderId="13" xfId="0" applyNumberFormat="1" applyFont="1" applyBorder="1"/>
    <xf numFmtId="0" fontId="45" fillId="0" borderId="12" xfId="0" applyFont="1" applyBorder="1" applyAlignment="1">
      <alignment wrapText="1"/>
    </xf>
    <xf numFmtId="0" fontId="45" fillId="0" borderId="13" xfId="0" applyFont="1" applyBorder="1" applyAlignment="1">
      <alignment wrapText="1"/>
    </xf>
    <xf numFmtId="4" fontId="61" fillId="0" borderId="12" xfId="0" applyNumberFormat="1" applyFont="1" applyBorder="1"/>
    <xf numFmtId="4" fontId="61" fillId="0" borderId="13" xfId="0" applyNumberFormat="1" applyFont="1" applyBorder="1"/>
    <xf numFmtId="4" fontId="66" fillId="0" borderId="12" xfId="0" applyNumberFormat="1" applyFont="1" applyBorder="1"/>
    <xf numFmtId="4" fontId="66" fillId="0" borderId="13" xfId="0" applyNumberFormat="1" applyFont="1" applyBorder="1"/>
    <xf numFmtId="0" fontId="45" fillId="0" borderId="12" xfId="0" applyFont="1" applyBorder="1" applyAlignment="1">
      <alignment horizontal="center"/>
    </xf>
    <xf numFmtId="0" fontId="45" fillId="0" borderId="13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45" fillId="0" borderId="12" xfId="0" applyFont="1" applyBorder="1" applyAlignment="1">
      <alignment horizontal="center" wrapText="1"/>
    </xf>
    <xf numFmtId="0" fontId="45" fillId="0" borderId="13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65" fontId="23" fillId="32" borderId="21" xfId="1" applyNumberFormat="1" applyFont="1" applyFill="1" applyBorder="1" applyAlignment="1" applyProtection="1">
      <alignment vertical="center" wrapText="1"/>
    </xf>
    <xf numFmtId="165" fontId="23" fillId="32" borderId="22" xfId="1" applyNumberFormat="1" applyFont="1" applyFill="1" applyBorder="1" applyAlignment="1" applyProtection="1">
      <alignment vertical="center" wrapText="1"/>
    </xf>
    <xf numFmtId="165" fontId="23" fillId="32" borderId="8" xfId="1" applyNumberFormat="1" applyFont="1" applyFill="1" applyBorder="1" applyAlignment="1" applyProtection="1">
      <alignment vertical="center" wrapText="1"/>
    </xf>
    <xf numFmtId="165" fontId="23" fillId="32" borderId="26" xfId="1" applyNumberFormat="1" applyFont="1" applyFill="1" applyBorder="1" applyAlignment="1" applyProtection="1">
      <alignment vertical="center" wrapText="1"/>
    </xf>
    <xf numFmtId="165" fontId="23" fillId="29" borderId="21" xfId="1" applyNumberFormat="1" applyFont="1" applyFill="1" applyBorder="1" applyAlignment="1" applyProtection="1">
      <alignment horizontal="left" vertical="center" wrapText="1"/>
    </xf>
    <xf numFmtId="165" fontId="23" fillId="29" borderId="22" xfId="1" applyNumberFormat="1" applyFont="1" applyFill="1" applyBorder="1" applyAlignment="1" applyProtection="1">
      <alignment horizontal="left" vertical="center" wrapText="1"/>
    </xf>
    <xf numFmtId="164" fontId="25" fillId="29" borderId="21" xfId="1" applyFont="1" applyFill="1" applyBorder="1" applyAlignment="1" applyProtection="1">
      <alignment horizontal="left" vertical="center" wrapText="1"/>
    </xf>
    <xf numFmtId="164" fontId="25" fillId="29" borderId="22" xfId="1" applyFont="1" applyFill="1" applyBorder="1" applyAlignment="1" applyProtection="1">
      <alignment horizontal="left" vertical="center" wrapText="1"/>
    </xf>
    <xf numFmtId="164" fontId="25" fillId="31" borderId="21" xfId="1" applyFont="1" applyFill="1" applyBorder="1" applyAlignment="1" applyProtection="1">
      <alignment horizontal="left" vertical="center" wrapText="1"/>
    </xf>
    <xf numFmtId="164" fontId="25" fillId="31" borderId="22" xfId="1" applyFont="1" applyFill="1" applyBorder="1" applyAlignment="1" applyProtection="1">
      <alignment horizontal="left" vertical="center" wrapText="1"/>
    </xf>
    <xf numFmtId="164" fontId="23" fillId="31" borderId="21" xfId="1" applyFont="1" applyFill="1" applyBorder="1" applyAlignment="1" applyProtection="1">
      <alignment horizontal="left" vertical="center" wrapText="1"/>
    </xf>
    <xf numFmtId="164" fontId="23" fillId="31" borderId="22" xfId="1" applyFont="1" applyFill="1" applyBorder="1" applyAlignment="1" applyProtection="1">
      <alignment horizontal="left" vertical="center" wrapText="1"/>
    </xf>
    <xf numFmtId="164" fontId="23" fillId="32" borderId="21" xfId="1" applyFont="1" applyFill="1" applyBorder="1" applyAlignment="1" applyProtection="1">
      <alignment vertical="center" wrapText="1"/>
    </xf>
    <xf numFmtId="164" fontId="23" fillId="32" borderId="22" xfId="1" applyFont="1" applyFill="1" applyBorder="1" applyAlignment="1" applyProtection="1">
      <alignment vertical="center" wrapText="1"/>
    </xf>
    <xf numFmtId="164" fontId="25" fillId="0" borderId="21" xfId="1" applyFont="1" applyBorder="1" applyAlignment="1" applyProtection="1">
      <alignment horizontal="left" vertical="center" wrapText="1"/>
    </xf>
    <xf numFmtId="164" fontId="25" fillId="0" borderId="22" xfId="1" applyFont="1" applyBorder="1" applyAlignment="1" applyProtection="1">
      <alignment horizontal="left" vertical="center" wrapText="1"/>
    </xf>
    <xf numFmtId="165" fontId="23" fillId="29" borderId="9" xfId="1" applyNumberFormat="1" applyFont="1" applyFill="1" applyBorder="1" applyAlignment="1" applyProtection="1">
      <alignment horizontal="left" vertical="center" wrapText="1"/>
    </xf>
    <xf numFmtId="164" fontId="23" fillId="22" borderId="21" xfId="1" applyFont="1" applyFill="1" applyBorder="1" applyAlignment="1" applyProtection="1">
      <alignment horizontal="left" vertical="center" wrapText="1"/>
    </xf>
    <xf numFmtId="164" fontId="23" fillId="22" borderId="22" xfId="1" applyFont="1" applyFill="1" applyBorder="1" applyAlignment="1" applyProtection="1">
      <alignment horizontal="left" vertical="center" wrapText="1"/>
    </xf>
    <xf numFmtId="165" fontId="23" fillId="29" borderId="21" xfId="1" applyNumberFormat="1" applyFont="1" applyFill="1" applyBorder="1" applyAlignment="1" applyProtection="1">
      <alignment horizontal="left" vertical="center"/>
    </xf>
    <xf numFmtId="165" fontId="23" fillId="29" borderId="22" xfId="1" applyNumberFormat="1" applyFont="1" applyFill="1" applyBorder="1" applyAlignment="1" applyProtection="1">
      <alignment horizontal="left" vertical="center"/>
    </xf>
    <xf numFmtId="164" fontId="13" fillId="0" borderId="9" xfId="1" applyFont="1" applyBorder="1" applyAlignment="1" applyProtection="1">
      <alignment vertical="center"/>
    </xf>
    <xf numFmtId="164" fontId="13" fillId="8" borderId="14" xfId="1" applyFont="1" applyFill="1" applyBorder="1" applyAlignment="1" applyProtection="1">
      <alignment horizontal="center" vertical="center" textRotation="90"/>
    </xf>
    <xf numFmtId="164" fontId="13" fillId="8" borderId="17" xfId="1" applyFont="1" applyFill="1" applyBorder="1" applyAlignment="1" applyProtection="1">
      <alignment horizontal="center" vertical="center" textRotation="90"/>
    </xf>
    <xf numFmtId="164" fontId="13" fillId="8" borderId="7" xfId="1" applyFont="1" applyFill="1" applyBorder="1" applyAlignment="1" applyProtection="1">
      <alignment horizontal="center" vertical="center" textRotation="90"/>
    </xf>
    <xf numFmtId="164" fontId="9" fillId="8" borderId="14" xfId="1" applyFont="1" applyFill="1" applyBorder="1" applyAlignment="1" applyProtection="1">
      <alignment horizontal="center" vertical="center" textRotation="90"/>
    </xf>
    <xf numFmtId="164" fontId="9" fillId="8" borderId="17" xfId="1" applyFont="1" applyFill="1" applyBorder="1" applyAlignment="1" applyProtection="1">
      <alignment horizontal="center" vertical="center" textRotation="90"/>
    </xf>
    <xf numFmtId="164" fontId="9" fillId="8" borderId="7" xfId="1" applyFont="1" applyFill="1" applyBorder="1" applyAlignment="1" applyProtection="1">
      <alignment horizontal="center" vertical="center" textRotation="90"/>
    </xf>
    <xf numFmtId="164" fontId="33" fillId="8" borderId="14" xfId="1" applyFont="1" applyFill="1" applyBorder="1" applyAlignment="1" applyProtection="1">
      <alignment horizontal="center" vertical="center" textRotation="90" wrapText="1"/>
    </xf>
    <xf numFmtId="164" fontId="33" fillId="8" borderId="17" xfId="1" applyFont="1" applyFill="1" applyBorder="1" applyAlignment="1" applyProtection="1">
      <alignment horizontal="center" vertical="center" textRotation="90" wrapText="1"/>
    </xf>
    <xf numFmtId="164" fontId="33" fillId="8" borderId="7" xfId="1" applyFont="1" applyFill="1" applyBorder="1" applyAlignment="1" applyProtection="1">
      <alignment horizontal="center" vertical="center" textRotation="90" wrapText="1"/>
    </xf>
    <xf numFmtId="164" fontId="13" fillId="8" borderId="16" xfId="1" applyFont="1" applyFill="1" applyBorder="1" applyAlignment="1" applyProtection="1">
      <alignment horizontal="center" vertical="center"/>
    </xf>
    <xf numFmtId="164" fontId="13" fillId="8" borderId="18" xfId="1" applyFont="1" applyFill="1" applyBorder="1" applyAlignment="1" applyProtection="1">
      <alignment horizontal="center" vertical="center"/>
    </xf>
    <xf numFmtId="164" fontId="13" fillId="8" borderId="20" xfId="1" applyFont="1" applyFill="1" applyBorder="1" applyAlignment="1" applyProtection="1">
      <alignment horizontal="center" vertical="center"/>
    </xf>
    <xf numFmtId="166" fontId="23" fillId="8" borderId="14" xfId="1" applyNumberFormat="1" applyFont="1" applyFill="1" applyBorder="1" applyAlignment="1" applyProtection="1">
      <alignment horizontal="center" vertical="center" wrapText="1"/>
    </xf>
    <xf numFmtId="166" fontId="23" fillId="8" borderId="17" xfId="1" applyNumberFormat="1" applyFont="1" applyFill="1" applyBorder="1" applyAlignment="1" applyProtection="1">
      <alignment horizontal="center" vertical="center" wrapText="1"/>
    </xf>
    <xf numFmtId="166" fontId="23" fillId="8" borderId="7" xfId="1" applyNumberFormat="1" applyFont="1" applyFill="1" applyBorder="1" applyAlignment="1" applyProtection="1">
      <alignment horizontal="center" vertical="center" wrapText="1"/>
    </xf>
    <xf numFmtId="166" fontId="13" fillId="8" borderId="14" xfId="1" applyNumberFormat="1" applyFont="1" applyFill="1" applyBorder="1" applyAlignment="1" applyProtection="1">
      <alignment horizontal="center" vertical="center" wrapText="1"/>
    </xf>
    <xf numFmtId="166" fontId="13" fillId="8" borderId="17" xfId="1" applyNumberFormat="1" applyFont="1" applyFill="1" applyBorder="1" applyAlignment="1" applyProtection="1">
      <alignment horizontal="center" vertical="center" wrapText="1"/>
    </xf>
    <xf numFmtId="166" fontId="13" fillId="8" borderId="7" xfId="1" applyNumberFormat="1" applyFont="1" applyFill="1" applyBorder="1" applyAlignment="1" applyProtection="1">
      <alignment horizontal="center" vertical="center" wrapText="1"/>
    </xf>
    <xf numFmtId="0" fontId="24" fillId="0" borderId="0" xfId="0" applyFont="1" applyAlignment="1">
      <alignment horizontal="left" wrapText="1"/>
    </xf>
    <xf numFmtId="164" fontId="38" fillId="13" borderId="21" xfId="1" applyFont="1" applyFill="1" applyBorder="1" applyAlignment="1" applyProtection="1">
      <alignment horizontal="left" vertical="center" wrapText="1"/>
    </xf>
    <xf numFmtId="164" fontId="38" fillId="13" borderId="22" xfId="1" applyFont="1" applyFill="1" applyBorder="1" applyAlignment="1" applyProtection="1">
      <alignment horizontal="left" vertical="center" wrapText="1"/>
    </xf>
    <xf numFmtId="164" fontId="38" fillId="13" borderId="21" xfId="1" applyFont="1" applyFill="1" applyBorder="1" applyAlignment="1" applyProtection="1">
      <alignment vertical="center" wrapText="1"/>
    </xf>
    <xf numFmtId="164" fontId="38" fillId="13" borderId="22" xfId="1" applyFont="1" applyFill="1" applyBorder="1" applyAlignment="1" applyProtection="1">
      <alignment vertical="center" wrapText="1"/>
    </xf>
    <xf numFmtId="164" fontId="23" fillId="13" borderId="21" xfId="1" applyFont="1" applyFill="1" applyBorder="1" applyAlignment="1" applyProtection="1">
      <alignment vertical="center" wrapText="1"/>
    </xf>
    <xf numFmtId="164" fontId="23" fillId="13" borderId="22" xfId="1" applyFont="1" applyFill="1" applyBorder="1" applyAlignment="1" applyProtection="1">
      <alignment vertical="center" wrapText="1"/>
    </xf>
    <xf numFmtId="164" fontId="23" fillId="2" borderId="21" xfId="1" applyFont="1" applyFill="1" applyBorder="1" applyAlignment="1" applyProtection="1">
      <alignment horizontal="left" vertical="center" wrapText="1"/>
    </xf>
    <xf numFmtId="164" fontId="23" fillId="2" borderId="22" xfId="1" applyFont="1" applyFill="1" applyBorder="1" applyAlignment="1" applyProtection="1">
      <alignment horizontal="left" vertical="center" wrapText="1"/>
    </xf>
    <xf numFmtId="164" fontId="23" fillId="13" borderId="21" xfId="1" applyFont="1" applyFill="1" applyBorder="1" applyAlignment="1" applyProtection="1">
      <alignment horizontal="left" vertical="center" wrapText="1"/>
    </xf>
    <xf numFmtId="164" fontId="23" fillId="13" borderId="22" xfId="1" applyFont="1" applyFill="1" applyBorder="1" applyAlignment="1" applyProtection="1">
      <alignment horizontal="left" vertical="center" wrapText="1"/>
    </xf>
    <xf numFmtId="164" fontId="23" fillId="20" borderId="21" xfId="1" applyFont="1" applyFill="1" applyBorder="1" applyAlignment="1" applyProtection="1">
      <alignment horizontal="left" vertical="center" wrapText="1"/>
    </xf>
    <xf numFmtId="164" fontId="23" fillId="20" borderId="22" xfId="1" applyFont="1" applyFill="1" applyBorder="1" applyAlignment="1" applyProtection="1">
      <alignment horizontal="left" vertical="center" wrapText="1"/>
    </xf>
    <xf numFmtId="164" fontId="23" fillId="22" borderId="21" xfId="1" applyFont="1" applyFill="1" applyBorder="1" applyAlignment="1" applyProtection="1">
      <alignment horizontal="left" vertical="center"/>
    </xf>
    <xf numFmtId="164" fontId="23" fillId="22" borderId="22" xfId="1" applyFont="1" applyFill="1" applyBorder="1" applyAlignment="1" applyProtection="1">
      <alignment horizontal="left" vertical="center"/>
    </xf>
    <xf numFmtId="164" fontId="23" fillId="0" borderId="21" xfId="1" applyFont="1" applyBorder="1" applyAlignment="1" applyProtection="1">
      <alignment vertical="center" wrapText="1"/>
    </xf>
    <xf numFmtId="164" fontId="23" fillId="0" borderId="22" xfId="1" applyFont="1" applyBorder="1" applyAlignment="1" applyProtection="1">
      <alignment vertical="center" wrapText="1"/>
    </xf>
    <xf numFmtId="164" fontId="35" fillId="13" borderId="21" xfId="1" applyFont="1" applyFill="1" applyBorder="1" applyAlignment="1" applyProtection="1">
      <alignment horizontal="left" vertical="center" wrapText="1"/>
    </xf>
    <xf numFmtId="164" fontId="35" fillId="13" borderId="22" xfId="1" applyFont="1" applyFill="1" applyBorder="1" applyAlignment="1" applyProtection="1">
      <alignment horizontal="left" vertical="center" wrapText="1"/>
    </xf>
    <xf numFmtId="164" fontId="35" fillId="0" borderId="21" xfId="1" applyFont="1" applyBorder="1" applyAlignment="1" applyProtection="1">
      <alignment vertical="center" wrapText="1"/>
    </xf>
    <xf numFmtId="164" fontId="35" fillId="0" borderId="22" xfId="1" applyFont="1" applyBorder="1" applyAlignment="1" applyProtection="1">
      <alignment vertical="center" wrapText="1"/>
    </xf>
    <xf numFmtId="164" fontId="35" fillId="13" borderId="21" xfId="1" applyFont="1" applyFill="1" applyBorder="1" applyAlignment="1" applyProtection="1">
      <alignment vertical="center" wrapText="1"/>
    </xf>
    <xf numFmtId="164" fontId="35" fillId="13" borderId="22" xfId="1" applyFont="1" applyFill="1" applyBorder="1" applyAlignment="1" applyProtection="1">
      <alignment vertical="center" wrapText="1"/>
    </xf>
    <xf numFmtId="164" fontId="35" fillId="0" borderId="21" xfId="1" applyFont="1" applyBorder="1" applyAlignment="1" applyProtection="1">
      <alignment horizontal="left" vertical="center" wrapText="1"/>
    </xf>
    <xf numFmtId="164" fontId="35" fillId="0" borderId="22" xfId="1" applyFont="1" applyBorder="1" applyAlignment="1" applyProtection="1">
      <alignment horizontal="left" vertical="center" wrapText="1"/>
    </xf>
    <xf numFmtId="165" fontId="35" fillId="13" borderId="21" xfId="1" applyNumberFormat="1" applyFont="1" applyFill="1" applyBorder="1" applyAlignment="1" applyProtection="1">
      <alignment horizontal="left" vertical="center" wrapText="1"/>
    </xf>
    <xf numFmtId="165" fontId="35" fillId="13" borderId="22" xfId="1" applyNumberFormat="1" applyFont="1" applyFill="1" applyBorder="1" applyAlignment="1" applyProtection="1">
      <alignment horizontal="left" vertical="center" wrapText="1"/>
    </xf>
    <xf numFmtId="164" fontId="31" fillId="0" borderId="21" xfId="1" applyFont="1" applyBorder="1" applyAlignment="1" applyProtection="1">
      <alignment horizontal="left" vertical="center" wrapText="1"/>
    </xf>
    <xf numFmtId="164" fontId="31" fillId="0" borderId="22" xfId="1" applyFont="1" applyBorder="1" applyAlignment="1" applyProtection="1">
      <alignment horizontal="left" vertical="center" wrapText="1"/>
    </xf>
    <xf numFmtId="164" fontId="31" fillId="13" borderId="21" xfId="1" applyFont="1" applyFill="1" applyBorder="1" applyAlignment="1" applyProtection="1">
      <alignment horizontal="left" vertical="center" wrapText="1"/>
    </xf>
    <xf numFmtId="164" fontId="31" fillId="13" borderId="22" xfId="1" applyFont="1" applyFill="1" applyBorder="1" applyAlignment="1" applyProtection="1">
      <alignment horizontal="left" vertical="center" wrapText="1"/>
    </xf>
    <xf numFmtId="165" fontId="31" fillId="0" borderId="24" xfId="1" applyNumberFormat="1" applyFont="1" applyBorder="1" applyAlignment="1" applyProtection="1">
      <alignment horizontal="left" vertical="center"/>
    </xf>
    <xf numFmtId="165" fontId="31" fillId="0" borderId="25" xfId="1" applyNumberFormat="1" applyFont="1" applyBorder="1" applyAlignment="1" applyProtection="1">
      <alignment horizontal="left" vertical="center"/>
    </xf>
    <xf numFmtId="164" fontId="5" fillId="0" borderId="0" xfId="1" applyFont="1" applyBorder="1" applyAlignment="1" applyProtection="1">
      <alignment vertical="center"/>
    </xf>
    <xf numFmtId="165" fontId="31" fillId="0" borderId="21" xfId="1" applyNumberFormat="1" applyFont="1" applyBorder="1" applyAlignment="1" applyProtection="1">
      <alignment horizontal="left" vertical="center" wrapText="1"/>
    </xf>
    <xf numFmtId="165" fontId="31" fillId="0" borderId="22" xfId="1" applyNumberFormat="1" applyFont="1" applyBorder="1" applyAlignment="1" applyProtection="1">
      <alignment horizontal="left" vertical="center" wrapText="1"/>
    </xf>
    <xf numFmtId="0" fontId="25" fillId="0" borderId="0" xfId="0" applyFont="1" applyAlignment="1">
      <alignment horizontal="center"/>
    </xf>
    <xf numFmtId="0" fontId="34" fillId="2" borderId="0" xfId="0" applyFont="1" applyFill="1" applyAlignment="1">
      <alignment horizontal="left"/>
    </xf>
    <xf numFmtId="164" fontId="24" fillId="2" borderId="0" xfId="1" applyFont="1" applyFill="1" applyBorder="1" applyAlignment="1" applyProtection="1">
      <alignment horizontal="left" vertical="center"/>
    </xf>
    <xf numFmtId="164" fontId="48" fillId="44" borderId="21" xfId="1" applyFont="1" applyFill="1" applyBorder="1" applyAlignment="1" applyProtection="1">
      <alignment vertical="center" wrapText="1"/>
    </xf>
    <xf numFmtId="164" fontId="48" fillId="44" borderId="22" xfId="1" applyFont="1" applyFill="1" applyBorder="1" applyAlignment="1" applyProtection="1">
      <alignment vertical="center" wrapText="1"/>
    </xf>
    <xf numFmtId="164" fontId="23" fillId="44" borderId="21" xfId="1" applyFont="1" applyFill="1" applyBorder="1" applyAlignment="1" applyProtection="1">
      <alignment vertical="center" wrapText="1"/>
    </xf>
    <xf numFmtId="164" fontId="23" fillId="44" borderId="22" xfId="1" applyFont="1" applyFill="1" applyBorder="1" applyAlignment="1" applyProtection="1">
      <alignment vertical="center" wrapText="1"/>
    </xf>
    <xf numFmtId="165" fontId="31" fillId="13" borderId="24" xfId="1" applyNumberFormat="1" applyFont="1" applyFill="1" applyBorder="1" applyAlignment="1" applyProtection="1">
      <alignment horizontal="left" vertical="center"/>
    </xf>
    <xf numFmtId="165" fontId="31" fillId="13" borderId="25" xfId="1" applyNumberFormat="1" applyFont="1" applyFill="1" applyBorder="1" applyAlignment="1" applyProtection="1">
      <alignment horizontal="left" vertical="center"/>
    </xf>
    <xf numFmtId="165" fontId="31" fillId="2" borderId="24" xfId="1" applyNumberFormat="1" applyFont="1" applyFill="1" applyBorder="1" applyAlignment="1" applyProtection="1">
      <alignment horizontal="left" vertical="center"/>
    </xf>
    <xf numFmtId="165" fontId="31" fillId="2" borderId="25" xfId="1" applyNumberFormat="1" applyFont="1" applyFill="1" applyBorder="1" applyAlignment="1" applyProtection="1">
      <alignment horizontal="left" vertical="center"/>
    </xf>
    <xf numFmtId="164" fontId="4" fillId="0" borderId="0" xfId="1" applyFont="1" applyBorder="1" applyAlignment="1" applyProtection="1">
      <alignment vertical="center"/>
    </xf>
    <xf numFmtId="164" fontId="47" fillId="43" borderId="8" xfId="1" applyFont="1" applyFill="1" applyBorder="1" applyAlignment="1" applyProtection="1">
      <alignment vertical="center" wrapText="1"/>
    </xf>
    <xf numFmtId="164" fontId="47" fillId="43" borderId="26" xfId="1" applyFont="1" applyFill="1" applyBorder="1" applyAlignment="1" applyProtection="1">
      <alignment vertical="center" wrapText="1"/>
    </xf>
    <xf numFmtId="164" fontId="47" fillId="43" borderId="21" xfId="1" applyFont="1" applyFill="1" applyBorder="1" applyAlignment="1" applyProtection="1">
      <alignment vertical="center" wrapText="1"/>
    </xf>
    <xf numFmtId="164" fontId="47" fillId="43" borderId="22" xfId="1" applyFont="1" applyFill="1" applyBorder="1" applyAlignment="1" applyProtection="1">
      <alignment vertical="center" wrapText="1"/>
    </xf>
    <xf numFmtId="165" fontId="31" fillId="20" borderId="24" xfId="1" applyNumberFormat="1" applyFont="1" applyFill="1" applyBorder="1" applyAlignment="1" applyProtection="1">
      <alignment horizontal="left" vertical="center"/>
    </xf>
    <xf numFmtId="165" fontId="31" fillId="20" borderId="25" xfId="1" applyNumberFormat="1" applyFont="1" applyFill="1" applyBorder="1" applyAlignment="1" applyProtection="1">
      <alignment horizontal="left" vertical="center"/>
    </xf>
    <xf numFmtId="0" fontId="64" fillId="31" borderId="9" xfId="3" applyFont="1" applyFill="1" applyBorder="1" applyAlignment="1">
      <alignment horizontal="center"/>
    </xf>
    <xf numFmtId="0" fontId="64" fillId="31" borderId="12" xfId="3" applyFont="1" applyFill="1" applyBorder="1" applyAlignment="1">
      <alignment horizontal="left"/>
    </xf>
    <xf numFmtId="0" fontId="64" fillId="31" borderId="13" xfId="3" applyFont="1" applyFill="1" applyBorder="1" applyAlignment="1">
      <alignment horizontal="left"/>
    </xf>
    <xf numFmtId="0" fontId="78" fillId="0" borderId="0" xfId="3" applyFont="1"/>
    <xf numFmtId="0" fontId="46" fillId="0" borderId="12" xfId="0" applyFont="1" applyBorder="1" applyAlignment="1">
      <alignment horizontal="left" wrapText="1"/>
    </xf>
    <xf numFmtId="0" fontId="46" fillId="0" borderId="13" xfId="0" applyFont="1" applyBorder="1" applyAlignment="1">
      <alignment horizontal="left" wrapText="1"/>
    </xf>
    <xf numFmtId="164" fontId="25" fillId="28" borderId="1" xfId="1" applyFont="1" applyFill="1" applyBorder="1" applyAlignment="1" applyProtection="1">
      <alignment vertical="center" wrapText="1"/>
    </xf>
    <xf numFmtId="165" fontId="34" fillId="22" borderId="1" xfId="1" applyNumberFormat="1" applyFont="1" applyFill="1" applyBorder="1" applyAlignment="1" applyProtection="1">
      <alignment horizontal="right" vertical="center"/>
    </xf>
  </cellXfs>
  <cellStyles count="5">
    <cellStyle name="Excel Built-in Normal" xfId="1" xr:uid="{416A741B-A86D-46FB-8F31-B887C01A8BDC}"/>
    <cellStyle name="Normalno" xfId="0" builtinId="0"/>
    <cellStyle name="Normalno 2" xfId="3" xr:uid="{DD8DBAF2-B58D-475E-AC93-EEF4CA5EFBBC}"/>
    <cellStyle name="Normalno 3" xfId="2" xr:uid="{C1994790-C180-496B-8A30-E037A859E4AF}"/>
    <cellStyle name="Zarez" xfId="4" builtinId="3"/>
  </cellStyles>
  <dxfs count="0"/>
  <tableStyles count="0" defaultTableStyle="TableStyleMedium2" defaultPivotStyle="PivotStyleLight16"/>
  <colors>
    <mruColors>
      <color rgb="FFEEAEDD"/>
      <color rgb="FF3366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0820-4418-4AB8-96B2-5B23F8AC232F}">
  <dimension ref="A1:IM58"/>
  <sheetViews>
    <sheetView showWhiteSpace="0" view="pageBreakPreview" topLeftCell="A18" zoomScaleNormal="100" zoomScaleSheetLayoutView="100" zoomScalePageLayoutView="77" workbookViewId="0">
      <selection activeCell="F45" sqref="F45"/>
    </sheetView>
  </sheetViews>
  <sheetFormatPr defaultColWidth="9.85546875" defaultRowHeight="15"/>
  <cols>
    <col min="1" max="1" width="9.85546875" style="1"/>
    <col min="2" max="2" width="5.42578125" style="1" customWidth="1"/>
    <col min="3" max="3" width="49.28515625" style="1" customWidth="1"/>
    <col min="4" max="4" width="28.7109375" style="1" customWidth="1"/>
    <col min="5" max="5" width="24.85546875" style="1" customWidth="1"/>
    <col min="6" max="6" width="24.140625" style="1" customWidth="1"/>
    <col min="7" max="16384" width="9.85546875" style="1"/>
  </cols>
  <sheetData>
    <row r="1" spans="1:247" ht="8.25" hidden="1" customHeight="1"/>
    <row r="2" spans="1:247" ht="15" customHeight="1">
      <c r="A2" s="614" t="s">
        <v>378</v>
      </c>
      <c r="B2" s="614"/>
      <c r="C2" s="614"/>
      <c r="D2" s="614"/>
      <c r="E2" s="614"/>
      <c r="F2" s="614"/>
      <c r="G2" s="8"/>
      <c r="H2" s="8"/>
      <c r="I2" s="8"/>
      <c r="J2" s="8"/>
    </row>
    <row r="3" spans="1:247" ht="36" customHeight="1">
      <c r="A3" s="614"/>
      <c r="B3" s="614"/>
      <c r="C3" s="614"/>
      <c r="D3" s="614"/>
      <c r="E3" s="614"/>
      <c r="F3" s="614"/>
      <c r="G3" s="8"/>
      <c r="H3" s="8"/>
      <c r="I3" s="8"/>
      <c r="J3" s="8"/>
    </row>
    <row r="4" spans="1:247" ht="14.25" customHeight="1">
      <c r="A4" s="261"/>
      <c r="B4" s="261"/>
      <c r="C4" s="261"/>
      <c r="D4" s="261"/>
      <c r="E4" s="261"/>
      <c r="F4" s="261"/>
      <c r="G4" s="8"/>
      <c r="H4" s="8"/>
      <c r="I4" s="8"/>
      <c r="J4" s="8"/>
    </row>
    <row r="5" spans="1:247" ht="45" customHeight="1">
      <c r="A5" s="618" t="s">
        <v>373</v>
      </c>
      <c r="B5" s="618"/>
      <c r="C5" s="618"/>
      <c r="D5" s="618"/>
      <c r="E5" s="618"/>
      <c r="F5" s="618"/>
      <c r="G5" s="8"/>
      <c r="H5" s="8"/>
      <c r="I5" s="8"/>
      <c r="J5" s="8"/>
    </row>
    <row r="6" spans="1:247" ht="27" customHeight="1">
      <c r="B6" s="9"/>
      <c r="C6" s="9"/>
      <c r="D6" s="9"/>
      <c r="E6" s="9"/>
      <c r="F6" s="9"/>
      <c r="G6" s="8"/>
      <c r="H6" s="8"/>
      <c r="I6" s="8"/>
      <c r="J6" s="8"/>
    </row>
    <row r="7" spans="1:247" ht="16.5" customHeight="1">
      <c r="B7" s="8"/>
      <c r="C7" s="10"/>
      <c r="D7" s="11"/>
      <c r="E7" s="11"/>
      <c r="F7" s="11"/>
      <c r="G7" s="8"/>
      <c r="H7" s="8"/>
      <c r="I7" s="8"/>
      <c r="J7" s="8"/>
    </row>
    <row r="8" spans="1:247" ht="15.75">
      <c r="B8" s="8"/>
      <c r="C8" s="12" t="s">
        <v>0</v>
      </c>
      <c r="D8" s="12"/>
      <c r="E8" s="8"/>
      <c r="F8" s="8"/>
      <c r="G8" s="8"/>
      <c r="H8" s="8"/>
      <c r="I8" s="8"/>
      <c r="J8" s="8"/>
    </row>
    <row r="9" spans="1:247" ht="15.75" customHeight="1">
      <c r="B9" s="618" t="s">
        <v>1</v>
      </c>
      <c r="C9" s="618"/>
      <c r="D9" s="618"/>
      <c r="E9" s="618"/>
      <c r="F9" s="618"/>
      <c r="G9" s="8"/>
      <c r="H9" s="8"/>
      <c r="I9" s="8"/>
      <c r="J9" s="8"/>
    </row>
    <row r="10" spans="1:247" ht="16.5" customHeight="1">
      <c r="B10" s="8"/>
      <c r="C10" s="8"/>
      <c r="D10" s="8"/>
      <c r="E10" s="8"/>
      <c r="F10" s="8"/>
      <c r="G10" s="8"/>
      <c r="H10" s="8"/>
      <c r="I10" s="8"/>
      <c r="J10" s="8"/>
    </row>
    <row r="11" spans="1:247" ht="55.5" customHeight="1">
      <c r="A11" s="628" t="s">
        <v>379</v>
      </c>
      <c r="B11" s="628"/>
      <c r="C11" s="628"/>
      <c r="D11" s="628"/>
      <c r="E11" s="628"/>
      <c r="F11" s="628"/>
      <c r="G11" s="428"/>
      <c r="H11" s="428"/>
      <c r="I11" s="428"/>
      <c r="J11" s="428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</row>
    <row r="12" spans="1:247" ht="21" customHeight="1">
      <c r="A12" s="612"/>
      <c r="B12" s="612"/>
      <c r="C12" s="612"/>
      <c r="D12" s="612"/>
      <c r="E12" s="612"/>
      <c r="F12" s="612"/>
      <c r="G12" s="428"/>
      <c r="H12" s="428"/>
      <c r="I12" s="428"/>
      <c r="J12" s="42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</row>
    <row r="13" spans="1:247" ht="23.25" customHeight="1">
      <c r="A13" s="487"/>
      <c r="B13" s="488"/>
      <c r="C13" s="616" t="s">
        <v>2</v>
      </c>
      <c r="D13" s="616"/>
      <c r="E13" s="616"/>
      <c r="F13" s="616"/>
      <c r="G13" s="14"/>
      <c r="H13" s="14"/>
      <c r="I13" s="14"/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</row>
    <row r="14" spans="1:247" hidden="1">
      <c r="A14" s="487"/>
      <c r="B14" s="489"/>
      <c r="C14" s="489"/>
      <c r="D14" s="489"/>
      <c r="E14" s="489"/>
      <c r="F14" s="489"/>
      <c r="G14" s="14"/>
      <c r="H14" s="14"/>
      <c r="I14" s="14"/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</row>
    <row r="15" spans="1:247" ht="15" customHeight="1">
      <c r="A15" s="487"/>
      <c r="B15" s="490"/>
      <c r="C15" s="619" t="s">
        <v>3</v>
      </c>
      <c r="D15" s="622" t="s">
        <v>369</v>
      </c>
      <c r="E15" s="622" t="s">
        <v>349</v>
      </c>
      <c r="F15" s="625" t="s">
        <v>375</v>
      </c>
      <c r="G15" s="8"/>
      <c r="H15" s="8"/>
      <c r="I15" s="8"/>
      <c r="J15" s="8"/>
    </row>
    <row r="16" spans="1:247">
      <c r="A16" s="487"/>
      <c r="B16" s="490"/>
      <c r="C16" s="620"/>
      <c r="D16" s="623"/>
      <c r="E16" s="623"/>
      <c r="F16" s="626"/>
      <c r="G16" s="8"/>
      <c r="H16" s="8"/>
      <c r="I16" s="8"/>
      <c r="J16" s="8"/>
    </row>
    <row r="17" spans="1:10">
      <c r="A17" s="487"/>
      <c r="B17" s="490"/>
      <c r="C17" s="621"/>
      <c r="D17" s="624"/>
      <c r="E17" s="624"/>
      <c r="F17" s="627"/>
      <c r="G17" s="8"/>
      <c r="H17" s="8"/>
      <c r="I17" s="8"/>
      <c r="J17" s="8"/>
    </row>
    <row r="18" spans="1:10" ht="36" customHeight="1">
      <c r="A18" s="487"/>
      <c r="B18" s="490"/>
      <c r="C18" s="491" t="s">
        <v>4</v>
      </c>
      <c r="D18" s="492">
        <f>+'OPĆI DIO'!D19+D20</f>
        <v>1943000</v>
      </c>
      <c r="E18" s="492">
        <f>+E19</f>
        <v>-587500</v>
      </c>
      <c r="F18" s="492">
        <f>+'OPĆI DIO'!F19</f>
        <v>1355500</v>
      </c>
      <c r="G18" s="8"/>
      <c r="H18" s="8"/>
      <c r="I18" s="8"/>
      <c r="J18" s="8"/>
    </row>
    <row r="19" spans="1:10">
      <c r="A19" s="487"/>
      <c r="B19" s="490"/>
      <c r="C19" s="493" t="s">
        <v>5</v>
      </c>
      <c r="D19" s="494">
        <f>+'PRIHODI I RASHODI EKONOMSKA KLA'!F16+'PRIHODI I RASHODI EKONOMSKA KLA'!F36</f>
        <v>1943000</v>
      </c>
      <c r="E19" s="494">
        <f>+'PRIHODI I RASHODI EKONOMSKA KLA'!G10</f>
        <v>-587500</v>
      </c>
      <c r="F19" s="494">
        <f>+'PRIHODI I RASHODI EKONOMSKA KLA'!H10</f>
        <v>1355500</v>
      </c>
      <c r="G19" s="8"/>
      <c r="H19" s="8"/>
      <c r="I19" s="8"/>
      <c r="J19" s="8"/>
    </row>
    <row r="20" spans="1:10">
      <c r="A20" s="487"/>
      <c r="B20" s="490"/>
      <c r="C20" s="493" t="s">
        <v>6</v>
      </c>
      <c r="D20" s="495">
        <f>+'PRIHODI I RASHODI EKONOMSKA KLA'!F33</f>
        <v>0</v>
      </c>
      <c r="E20" s="495">
        <v>0</v>
      </c>
      <c r="F20" s="495">
        <v>0</v>
      </c>
      <c r="G20" s="8"/>
      <c r="H20" s="8"/>
      <c r="I20" s="8"/>
      <c r="J20" s="8"/>
    </row>
    <row r="21" spans="1:10">
      <c r="A21" s="487"/>
      <c r="B21" s="490"/>
      <c r="C21" s="496" t="s">
        <v>7</v>
      </c>
      <c r="D21" s="497">
        <f>+D22+D23</f>
        <v>1943000</v>
      </c>
      <c r="E21" s="497">
        <f>+E22+E23</f>
        <v>-587500</v>
      </c>
      <c r="F21" s="497">
        <f>+F22+F23</f>
        <v>1355500</v>
      </c>
      <c r="G21" s="8"/>
      <c r="H21" s="8"/>
      <c r="I21" s="8"/>
      <c r="J21" s="8"/>
    </row>
    <row r="22" spans="1:10">
      <c r="A22" s="487"/>
      <c r="B22" s="490"/>
      <c r="C22" s="493" t="s">
        <v>8</v>
      </c>
      <c r="D22" s="494">
        <f>'PRIHODI I RASHODI EKONOMSKA KLA'!F50</f>
        <v>808500</v>
      </c>
      <c r="E22" s="494">
        <v>43500</v>
      </c>
      <c r="F22" s="494">
        <f>+'PRIHODI I RASHODI EKONOMSKA KLA'!H50</f>
        <v>852000</v>
      </c>
      <c r="G22" s="8"/>
      <c r="H22" s="8"/>
      <c r="I22" s="8"/>
      <c r="J22" s="8"/>
    </row>
    <row r="23" spans="1:10">
      <c r="A23" s="487"/>
      <c r="B23" s="490"/>
      <c r="C23" s="493" t="s">
        <v>9</v>
      </c>
      <c r="D23" s="494">
        <f>'PRIHODI I RASHODI EKONOMSKA KLA'!F76</f>
        <v>1134500</v>
      </c>
      <c r="E23" s="494">
        <v>-631000</v>
      </c>
      <c r="F23" s="494">
        <f>+'PRIHODI I RASHODI EKONOMSKA KLA'!H76</f>
        <v>503500</v>
      </c>
      <c r="G23" s="8"/>
      <c r="H23" s="8"/>
      <c r="I23" s="8"/>
      <c r="J23" s="8"/>
    </row>
    <row r="24" spans="1:10">
      <c r="A24" s="487"/>
      <c r="B24" s="490"/>
      <c r="C24" s="498" t="s">
        <v>10</v>
      </c>
      <c r="D24" s="611">
        <f>+D18-D21</f>
        <v>0</v>
      </c>
      <c r="E24" s="611">
        <v>0</v>
      </c>
      <c r="F24" s="611">
        <f>+F18-F21</f>
        <v>0</v>
      </c>
      <c r="G24" s="8"/>
      <c r="H24" s="8"/>
      <c r="I24" s="8"/>
      <c r="J24" s="8"/>
    </row>
    <row r="25" spans="1:10">
      <c r="A25" s="487"/>
      <c r="B25" s="490"/>
      <c r="C25" s="490"/>
      <c r="D25" s="499"/>
      <c r="E25" s="500"/>
      <c r="F25" s="500"/>
      <c r="G25" s="8"/>
      <c r="H25" s="8"/>
      <c r="I25" s="8"/>
      <c r="J25" s="8"/>
    </row>
    <row r="26" spans="1:10" ht="15" customHeight="1">
      <c r="A26" s="487"/>
      <c r="B26" s="490"/>
      <c r="C26" s="615" t="s">
        <v>11</v>
      </c>
      <c r="D26" s="615"/>
      <c r="E26" s="615"/>
      <c r="F26" s="615"/>
      <c r="G26" s="8"/>
      <c r="H26" s="8"/>
      <c r="I26" s="8"/>
      <c r="J26" s="8"/>
    </row>
    <row r="27" spans="1:10" ht="12.75" customHeight="1">
      <c r="A27" s="487"/>
      <c r="B27" s="490"/>
      <c r="C27" s="501"/>
      <c r="D27" s="502"/>
      <c r="E27" s="503"/>
      <c r="F27" s="503"/>
      <c r="G27" s="8"/>
      <c r="H27" s="8"/>
      <c r="I27" s="8"/>
      <c r="J27" s="8"/>
    </row>
    <row r="28" spans="1:10" ht="33.75" customHeight="1">
      <c r="A28" s="487"/>
      <c r="B28" s="490"/>
      <c r="C28" s="504"/>
      <c r="D28" s="505" t="s">
        <v>369</v>
      </c>
      <c r="E28" s="506" t="s">
        <v>349</v>
      </c>
      <c r="F28" s="506" t="s">
        <v>375</v>
      </c>
      <c r="G28" s="8"/>
      <c r="H28" s="8"/>
      <c r="I28" s="8"/>
      <c r="J28" s="8"/>
    </row>
    <row r="29" spans="1:10" ht="21" customHeight="1">
      <c r="A29" s="487"/>
      <c r="B29" s="490"/>
      <c r="C29" s="507" t="s">
        <v>12</v>
      </c>
      <c r="D29" s="508">
        <v>0</v>
      </c>
      <c r="E29" s="508">
        <f>F29-D29</f>
        <v>0</v>
      </c>
      <c r="F29" s="508">
        <v>0</v>
      </c>
      <c r="G29" s="8"/>
      <c r="H29" s="8"/>
      <c r="I29" s="8"/>
      <c r="J29" s="8"/>
    </row>
    <row r="30" spans="1:10" ht="27" customHeight="1">
      <c r="A30" s="487"/>
      <c r="B30" s="490"/>
      <c r="C30" s="509" t="s">
        <v>13</v>
      </c>
      <c r="D30" s="508">
        <v>0</v>
      </c>
      <c r="E30" s="508">
        <v>0</v>
      </c>
      <c r="F30" s="508">
        <v>0</v>
      </c>
      <c r="G30" s="8"/>
      <c r="H30" s="8"/>
      <c r="I30" s="8"/>
      <c r="J30" s="8"/>
    </row>
    <row r="31" spans="1:10" ht="18.75" customHeight="1">
      <c r="A31" s="487"/>
      <c r="B31" s="490"/>
      <c r="C31" s="510" t="s">
        <v>14</v>
      </c>
      <c r="D31" s="511">
        <f t="shared" ref="D31:F31" si="0">D29-D30</f>
        <v>0</v>
      </c>
      <c r="E31" s="511">
        <f>F31-D31</f>
        <v>0</v>
      </c>
      <c r="F31" s="511">
        <f t="shared" si="0"/>
        <v>0</v>
      </c>
      <c r="G31" s="8"/>
      <c r="H31" s="8"/>
      <c r="I31" s="8"/>
      <c r="J31" s="8"/>
    </row>
    <row r="32" spans="1:10" ht="19.5" customHeight="1">
      <c r="A32" s="487"/>
      <c r="B32" s="490"/>
      <c r="C32" s="512"/>
      <c r="D32" s="513"/>
      <c r="E32" s="513"/>
      <c r="F32" s="513"/>
      <c r="G32" s="8"/>
      <c r="H32" s="8"/>
      <c r="I32" s="8"/>
      <c r="J32" s="8"/>
    </row>
    <row r="33" spans="1:10" ht="19.5" customHeight="1">
      <c r="A33" s="487"/>
      <c r="B33" s="490"/>
      <c r="C33" s="512"/>
      <c r="D33" s="513"/>
      <c r="E33" s="513"/>
      <c r="F33" s="513"/>
      <c r="G33" s="8"/>
      <c r="H33" s="8"/>
      <c r="I33" s="8"/>
      <c r="J33" s="8"/>
    </row>
    <row r="34" spans="1:10" ht="18" customHeight="1">
      <c r="A34" s="487"/>
      <c r="B34" s="490"/>
      <c r="C34" s="512"/>
      <c r="D34" s="513"/>
      <c r="E34" s="513"/>
      <c r="F34" s="513"/>
      <c r="G34" s="8"/>
      <c r="H34" s="8"/>
      <c r="I34" s="8"/>
      <c r="J34" s="8"/>
    </row>
    <row r="35" spans="1:10" ht="15.75">
      <c r="A35" s="487"/>
      <c r="B35" s="490"/>
      <c r="C35" s="617" t="s">
        <v>354</v>
      </c>
      <c r="D35" s="617"/>
      <c r="E35" s="617"/>
      <c r="F35" s="617"/>
      <c r="G35" s="8"/>
      <c r="H35" s="8"/>
      <c r="I35" s="8"/>
      <c r="J35" s="8"/>
    </row>
    <row r="36" spans="1:10">
      <c r="A36" s="487"/>
      <c r="B36" s="490"/>
      <c r="C36" s="514"/>
      <c r="D36" s="515"/>
      <c r="E36" s="503"/>
      <c r="F36" s="503"/>
      <c r="G36" s="8"/>
      <c r="H36" s="8"/>
      <c r="I36" s="8"/>
      <c r="J36" s="8"/>
    </row>
    <row r="37" spans="1:10" ht="47.25" customHeight="1">
      <c r="A37" s="487"/>
      <c r="B37" s="490"/>
      <c r="C37" s="504" t="s">
        <v>15</v>
      </c>
      <c r="D37" s="505" t="s">
        <v>369</v>
      </c>
      <c r="E37" s="506" t="s">
        <v>349</v>
      </c>
      <c r="F37" s="506" t="s">
        <v>375</v>
      </c>
      <c r="G37" s="8"/>
      <c r="H37" s="8"/>
      <c r="I37" s="8"/>
      <c r="J37" s="8"/>
    </row>
    <row r="38" spans="1:10" ht="25.5">
      <c r="A38" s="487"/>
      <c r="B38" s="490"/>
      <c r="C38" s="516" t="s">
        <v>16</v>
      </c>
      <c r="D38" s="517">
        <v>0</v>
      </c>
      <c r="E38" s="517">
        <v>0</v>
      </c>
      <c r="F38" s="517">
        <v>0</v>
      </c>
      <c r="G38" s="8"/>
      <c r="H38" s="8"/>
      <c r="I38" s="8"/>
      <c r="J38" s="8"/>
    </row>
    <row r="39" spans="1:10" ht="25.5">
      <c r="A39" s="487"/>
      <c r="B39" s="490"/>
      <c r="C39" s="518" t="s">
        <v>17</v>
      </c>
      <c r="D39" s="517">
        <v>0</v>
      </c>
      <c r="E39" s="517">
        <v>0</v>
      </c>
      <c r="F39" s="517">
        <v>0</v>
      </c>
      <c r="G39" s="8"/>
      <c r="H39" s="8"/>
      <c r="I39" s="8"/>
      <c r="J39" s="8"/>
    </row>
    <row r="40" spans="1:10">
      <c r="A40" s="487"/>
      <c r="B40" s="490"/>
      <c r="C40" s="519"/>
      <c r="D40" s="520"/>
      <c r="E40" s="520"/>
      <c r="F40" s="520"/>
      <c r="G40" s="8"/>
      <c r="H40" s="8"/>
      <c r="I40" s="8"/>
      <c r="J40" s="8"/>
    </row>
    <row r="41" spans="1:10">
      <c r="A41" s="487"/>
      <c r="B41" s="490"/>
      <c r="C41" s="518" t="s">
        <v>344</v>
      </c>
      <c r="D41" s="521">
        <v>0</v>
      </c>
      <c r="E41" s="521">
        <v>0</v>
      </c>
      <c r="F41" s="521">
        <v>0</v>
      </c>
      <c r="G41" s="8"/>
      <c r="H41" s="8"/>
      <c r="I41" s="8"/>
      <c r="J41" s="8"/>
    </row>
    <row r="42" spans="1:10">
      <c r="A42" s="487"/>
      <c r="B42" s="490"/>
      <c r="C42" s="490"/>
      <c r="D42" s="490"/>
      <c r="E42" s="490"/>
      <c r="F42" s="490"/>
      <c r="G42" s="8"/>
      <c r="H42" s="8"/>
      <c r="I42" s="8"/>
      <c r="J42" s="8"/>
    </row>
    <row r="43" spans="1:10">
      <c r="A43" s="487"/>
      <c r="B43" s="490"/>
      <c r="C43" s="613" t="s">
        <v>298</v>
      </c>
      <c r="D43" s="613"/>
      <c r="E43" s="613"/>
      <c r="F43" s="613"/>
      <c r="G43" s="8"/>
      <c r="H43" s="8"/>
      <c r="I43" s="8"/>
      <c r="J43" s="8"/>
    </row>
    <row r="44" spans="1:10" ht="13.5" customHeight="1">
      <c r="A44" s="487"/>
      <c r="B44" s="490"/>
      <c r="C44" s="490"/>
      <c r="D44" s="490"/>
      <c r="E44" s="490"/>
      <c r="F44" s="490"/>
      <c r="G44" s="8"/>
      <c r="H44" s="8"/>
      <c r="I44" s="8"/>
      <c r="J44" s="8"/>
    </row>
    <row r="45" spans="1:10" s="62" customFormat="1" ht="33" customHeight="1">
      <c r="A45" s="487"/>
      <c r="B45" s="490"/>
      <c r="C45" s="504"/>
      <c r="D45" s="505" t="s">
        <v>369</v>
      </c>
      <c r="E45" s="506" t="s">
        <v>349</v>
      </c>
      <c r="F45" s="506" t="s">
        <v>375</v>
      </c>
      <c r="G45" s="392"/>
      <c r="H45" s="392"/>
      <c r="I45" s="392"/>
      <c r="J45" s="392"/>
    </row>
    <row r="46" spans="1:10" s="62" customFormat="1">
      <c r="A46" s="487"/>
      <c r="B46" s="490"/>
      <c r="C46" s="522" t="s">
        <v>299</v>
      </c>
      <c r="D46" s="522">
        <v>0</v>
      </c>
      <c r="E46" s="522">
        <v>0</v>
      </c>
      <c r="F46" s="522">
        <v>0</v>
      </c>
      <c r="G46" s="392"/>
      <c r="H46" s="392"/>
      <c r="I46" s="392"/>
      <c r="J46" s="392"/>
    </row>
    <row r="47" spans="1:10" s="62" customFormat="1" ht="28.5">
      <c r="A47" s="487"/>
      <c r="B47" s="490"/>
      <c r="C47" s="523" t="s">
        <v>300</v>
      </c>
      <c r="D47" s="522">
        <v>0</v>
      </c>
      <c r="E47" s="522">
        <v>0</v>
      </c>
      <c r="F47" s="522">
        <v>0</v>
      </c>
      <c r="G47" s="392"/>
      <c r="H47" s="392"/>
      <c r="I47" s="392"/>
      <c r="J47" s="392"/>
    </row>
    <row r="48" spans="1:10" s="62" customFormat="1">
      <c r="A48" s="487"/>
      <c r="B48" s="487"/>
      <c r="C48" s="522" t="s">
        <v>301</v>
      </c>
      <c r="D48" s="524">
        <v>0</v>
      </c>
      <c r="E48" s="524">
        <v>0</v>
      </c>
      <c r="F48" s="524">
        <v>0</v>
      </c>
    </row>
    <row r="49" spans="1:6" s="62" customFormat="1">
      <c r="A49" s="487"/>
      <c r="B49" s="487"/>
      <c r="C49" s="522" t="s">
        <v>302</v>
      </c>
      <c r="D49" s="524">
        <v>0</v>
      </c>
      <c r="E49" s="524">
        <v>0</v>
      </c>
      <c r="F49" s="524">
        <v>0</v>
      </c>
    </row>
    <row r="50" spans="1:6">
      <c r="A50" s="487"/>
      <c r="B50" s="487"/>
      <c r="C50" s="487"/>
      <c r="D50" s="487"/>
      <c r="E50" s="487"/>
      <c r="F50" s="487"/>
    </row>
    <row r="51" spans="1:6">
      <c r="A51" s="487"/>
      <c r="B51" s="487"/>
      <c r="C51" s="487"/>
      <c r="D51" s="487"/>
      <c r="E51" s="487"/>
      <c r="F51" s="487"/>
    </row>
    <row r="52" spans="1:6">
      <c r="A52" s="487"/>
      <c r="B52" s="487"/>
      <c r="C52" s="487"/>
      <c r="D52" s="487"/>
      <c r="E52" s="487"/>
      <c r="F52" s="487"/>
    </row>
    <row r="53" spans="1:6">
      <c r="A53" s="487"/>
      <c r="B53" s="487"/>
      <c r="C53" s="487"/>
      <c r="D53" s="487"/>
      <c r="E53" s="487"/>
      <c r="F53" s="487"/>
    </row>
    <row r="54" spans="1:6">
      <c r="A54" s="487"/>
      <c r="B54" s="487"/>
      <c r="C54" s="487"/>
      <c r="D54" s="487"/>
      <c r="E54" s="487"/>
      <c r="F54" s="487"/>
    </row>
    <row r="55" spans="1:6">
      <c r="A55" s="487"/>
      <c r="B55" s="487"/>
      <c r="C55" s="487"/>
      <c r="D55" s="487"/>
      <c r="E55" s="487"/>
      <c r="F55" s="487"/>
    </row>
    <row r="56" spans="1:6">
      <c r="A56" s="487"/>
      <c r="B56" s="487"/>
      <c r="C56" s="487"/>
      <c r="D56" s="487"/>
      <c r="E56" s="487"/>
      <c r="F56" s="487"/>
    </row>
    <row r="57" spans="1:6">
      <c r="A57" s="487"/>
      <c r="B57" s="487"/>
      <c r="C57" s="487"/>
      <c r="D57" s="487"/>
      <c r="E57" s="487"/>
      <c r="F57" s="487"/>
    </row>
    <row r="58" spans="1:6">
      <c r="A58" s="487"/>
      <c r="B58" s="487"/>
      <c r="C58" s="487"/>
      <c r="D58" s="487"/>
      <c r="E58" s="487"/>
      <c r="F58" s="487"/>
    </row>
  </sheetData>
  <sheetProtection selectLockedCells="1" selectUnlockedCells="1"/>
  <mergeCells count="13">
    <mergeCell ref="A12:F12"/>
    <mergeCell ref="C43:F43"/>
    <mergeCell ref="A2:F3"/>
    <mergeCell ref="C26:F26"/>
    <mergeCell ref="C13:F13"/>
    <mergeCell ref="C35:F35"/>
    <mergeCell ref="B9:F9"/>
    <mergeCell ref="C15:C17"/>
    <mergeCell ref="D15:D17"/>
    <mergeCell ref="E15:E17"/>
    <mergeCell ref="F15:F17"/>
    <mergeCell ref="A5:F5"/>
    <mergeCell ref="A11:F11"/>
  </mergeCells>
  <pageMargins left="0.25" right="0.25" top="0.75" bottom="0.75" header="0.3" footer="0.3"/>
  <pageSetup paperSize="9" scale="80" firstPageNumber="0" orientation="landscape" verticalDpi="300" r:id="rId1"/>
  <headerFooter alignWithMargins="0"/>
  <rowBreaks count="1" manualBreakCount="1">
    <brk id="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29E0-3158-417D-AD10-48D9EE3A110D}">
  <dimension ref="A1:IJ101"/>
  <sheetViews>
    <sheetView topLeftCell="A7" zoomScale="95" zoomScaleNormal="95" workbookViewId="0">
      <selection activeCell="F107" sqref="F107"/>
    </sheetView>
  </sheetViews>
  <sheetFormatPr defaultRowHeight="14.25"/>
  <cols>
    <col min="1" max="4" width="9.140625" style="17"/>
    <col min="5" max="5" width="46.7109375" style="17" customWidth="1"/>
    <col min="6" max="6" width="21.85546875" style="17" customWidth="1"/>
    <col min="7" max="7" width="21.42578125" style="17" customWidth="1"/>
    <col min="8" max="8" width="21.5703125" style="17" customWidth="1"/>
    <col min="9" max="9" width="25.140625" style="17" customWidth="1"/>
    <col min="10" max="10" width="17.7109375" style="17" customWidth="1"/>
    <col min="11" max="11" width="14.42578125" style="17" customWidth="1"/>
    <col min="12" max="12" width="15.85546875" style="17" customWidth="1"/>
    <col min="13" max="13" width="12.140625" style="17" customWidth="1"/>
    <col min="14" max="16384" width="9.140625" style="17"/>
  </cols>
  <sheetData>
    <row r="1" spans="1:244" s="15" customFormat="1" ht="15.75" customHeight="1">
      <c r="A1" s="668" t="s">
        <v>18</v>
      </c>
      <c r="B1" s="668"/>
      <c r="C1" s="668"/>
      <c r="D1" s="668"/>
      <c r="E1" s="668"/>
      <c r="F1" s="668"/>
      <c r="G1" s="668"/>
      <c r="H1" s="668"/>
      <c r="I1" s="668"/>
      <c r="J1" s="668"/>
      <c r="K1" s="668"/>
      <c r="L1" s="668"/>
    </row>
    <row r="2" spans="1:244" s="15" customFormat="1" ht="15">
      <c r="A2" s="19"/>
      <c r="B2" s="19"/>
      <c r="C2" s="19"/>
      <c r="D2" s="20"/>
      <c r="E2" s="20"/>
      <c r="F2" s="20"/>
      <c r="G2" s="20"/>
      <c r="H2" s="20"/>
      <c r="I2" s="20"/>
      <c r="J2" s="20"/>
      <c r="K2" s="20"/>
      <c r="L2" s="20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</row>
    <row r="3" spans="1:244" s="15" customFormat="1" ht="15" customHeight="1">
      <c r="A3" s="667" t="s">
        <v>352</v>
      </c>
      <c r="B3" s="667"/>
      <c r="C3" s="667"/>
      <c r="D3" s="667"/>
      <c r="E3" s="667"/>
      <c r="F3" s="667"/>
      <c r="G3" s="667"/>
      <c r="H3" s="667"/>
      <c r="I3" s="667"/>
      <c r="J3" s="667"/>
      <c r="K3" s="667"/>
      <c r="L3" s="667"/>
    </row>
    <row r="4" spans="1:244" s="15" customFormat="1" ht="15" customHeight="1">
      <c r="A4" s="202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</row>
    <row r="5" spans="1:244" s="15" customFormat="1" ht="15" customHeight="1">
      <c r="A5" s="202"/>
      <c r="B5" s="262" t="s">
        <v>303</v>
      </c>
      <c r="C5" s="262"/>
      <c r="D5" s="262"/>
      <c r="E5" s="262"/>
      <c r="F5" s="202"/>
      <c r="G5" s="202"/>
      <c r="H5" s="202"/>
      <c r="I5" s="202"/>
      <c r="J5" s="202"/>
      <c r="K5" s="202"/>
      <c r="L5" s="202"/>
    </row>
    <row r="6" spans="1:244" s="15" customFormat="1" ht="18" customHeight="1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244">
      <c r="A7" s="20"/>
      <c r="B7" s="186" t="s">
        <v>260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24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244" ht="32.25" customHeight="1">
      <c r="A9" s="381" t="s">
        <v>19</v>
      </c>
      <c r="B9" s="381" t="s">
        <v>20</v>
      </c>
      <c r="C9" s="381" t="s">
        <v>21</v>
      </c>
      <c r="D9" s="670" t="s">
        <v>22</v>
      </c>
      <c r="E9" s="671"/>
      <c r="F9" s="411" t="s">
        <v>370</v>
      </c>
      <c r="G9" s="383" t="s">
        <v>349</v>
      </c>
      <c r="H9" s="384" t="s">
        <v>374</v>
      </c>
      <c r="I9" s="271"/>
      <c r="J9" s="276"/>
      <c r="K9" s="669"/>
      <c r="L9" s="669"/>
    </row>
    <row r="10" spans="1:244" ht="22.5" customHeight="1">
      <c r="A10" s="849"/>
      <c r="B10" s="849"/>
      <c r="C10" s="849"/>
      <c r="D10" s="850" t="s">
        <v>296</v>
      </c>
      <c r="E10" s="851"/>
      <c r="F10" s="484">
        <f>F11+F12+F13+F14+F15+I17</f>
        <v>1943000</v>
      </c>
      <c r="G10" s="484">
        <f>+H10-F10</f>
        <v>-587500</v>
      </c>
      <c r="H10" s="484">
        <f>H11+H12+H13+H14+H15</f>
        <v>1355500</v>
      </c>
      <c r="I10" s="272"/>
      <c r="J10" s="272"/>
      <c r="K10" s="672"/>
      <c r="L10" s="672"/>
    </row>
    <row r="11" spans="1:244" ht="20.25" customHeight="1">
      <c r="A11" s="849"/>
      <c r="B11" s="849"/>
      <c r="C11" s="483">
        <v>11</v>
      </c>
      <c r="D11" s="673" t="s">
        <v>24</v>
      </c>
      <c r="E11" s="674"/>
      <c r="F11" s="484">
        <f>F18+F20+F23+F27+F30</f>
        <v>1064100</v>
      </c>
      <c r="G11" s="484">
        <f t="shared" ref="G11:G15" si="0">+H11-F11</f>
        <v>-257600</v>
      </c>
      <c r="H11" s="484">
        <f t="shared" ref="H11" si="1">H18+H20+H23+H27+H30</f>
        <v>806500</v>
      </c>
      <c r="I11" s="272"/>
      <c r="J11" s="421"/>
      <c r="K11" s="413"/>
      <c r="L11" s="413"/>
    </row>
    <row r="12" spans="1:244" ht="20.25" customHeight="1">
      <c r="A12" s="849"/>
      <c r="B12" s="849"/>
      <c r="C12" s="483">
        <v>43</v>
      </c>
      <c r="D12" s="675" t="s">
        <v>28</v>
      </c>
      <c r="E12" s="676"/>
      <c r="F12" s="484">
        <f>F24+F28</f>
        <v>74500</v>
      </c>
      <c r="G12" s="484">
        <f t="shared" si="0"/>
        <v>7500</v>
      </c>
      <c r="H12" s="484">
        <f>H24+H28</f>
        <v>82000</v>
      </c>
      <c r="I12" s="272"/>
      <c r="J12" s="421"/>
      <c r="K12" s="413"/>
      <c r="L12" s="413"/>
    </row>
    <row r="13" spans="1:244" ht="21" customHeight="1">
      <c r="A13" s="849"/>
      <c r="B13" s="849"/>
      <c r="C13" s="483">
        <v>52</v>
      </c>
      <c r="D13" s="673" t="s">
        <v>26</v>
      </c>
      <c r="E13" s="674"/>
      <c r="F13" s="484">
        <f>F21</f>
        <v>734400</v>
      </c>
      <c r="G13" s="484">
        <f t="shared" si="0"/>
        <v>-337400</v>
      </c>
      <c r="H13" s="484">
        <f>H21</f>
        <v>397000</v>
      </c>
      <c r="I13" s="272"/>
      <c r="J13" s="421"/>
      <c r="K13" s="413"/>
      <c r="L13" s="413"/>
      <c r="M13" s="420"/>
    </row>
    <row r="14" spans="1:244" ht="21" customHeight="1">
      <c r="A14" s="849"/>
      <c r="B14" s="849"/>
      <c r="C14" s="483">
        <v>71</v>
      </c>
      <c r="D14" s="677" t="s">
        <v>342</v>
      </c>
      <c r="E14" s="678"/>
      <c r="F14" s="484">
        <v>10000</v>
      </c>
      <c r="G14" s="484">
        <f t="shared" si="0"/>
        <v>0</v>
      </c>
      <c r="H14" s="484">
        <f>+H32</f>
        <v>10000</v>
      </c>
      <c r="I14" s="272"/>
      <c r="J14" s="421"/>
      <c r="K14" s="413"/>
      <c r="L14" s="413"/>
    </row>
    <row r="15" spans="1:244" ht="23.25" customHeight="1">
      <c r="A15" s="849"/>
      <c r="B15" s="849"/>
      <c r="C15" s="483">
        <v>43</v>
      </c>
      <c r="D15" s="677" t="s">
        <v>343</v>
      </c>
      <c r="E15" s="678"/>
      <c r="F15" s="484">
        <v>60000</v>
      </c>
      <c r="G15" s="484">
        <f t="shared" si="0"/>
        <v>0</v>
      </c>
      <c r="H15" s="484">
        <f t="shared" ref="H15" si="2">H25+H37</f>
        <v>60000</v>
      </c>
      <c r="I15" s="272"/>
      <c r="J15" s="421"/>
      <c r="K15" s="413"/>
      <c r="L15" s="413"/>
    </row>
    <row r="16" spans="1:244" s="18" customFormat="1" ht="15">
      <c r="A16" s="452">
        <v>6</v>
      </c>
      <c r="B16" s="452"/>
      <c r="C16" s="452"/>
      <c r="D16" s="645" t="s">
        <v>5</v>
      </c>
      <c r="E16" s="646"/>
      <c r="F16" s="453">
        <f>+F17+F19+F22+F26+F29+F31</f>
        <v>1943000</v>
      </c>
      <c r="G16" s="453">
        <f>+H16-F16</f>
        <v>-587500</v>
      </c>
      <c r="H16" s="453">
        <f>+H17+H19+H22+H26+H29+H31</f>
        <v>1355500</v>
      </c>
      <c r="I16" s="268"/>
      <c r="J16" s="268"/>
      <c r="K16" s="658"/>
      <c r="L16" s="658"/>
    </row>
    <row r="17" spans="1:13">
      <c r="A17" s="457"/>
      <c r="B17" s="452">
        <v>61</v>
      </c>
      <c r="C17" s="452"/>
      <c r="D17" s="645" t="s">
        <v>23</v>
      </c>
      <c r="E17" s="646"/>
      <c r="F17" s="453">
        <f>+F18</f>
        <v>360000</v>
      </c>
      <c r="G17" s="453">
        <f t="shared" ref="G17:G38" si="3">+H17-F17</f>
        <v>37400</v>
      </c>
      <c r="H17" s="453">
        <f t="shared" ref="H17" si="4">+H18</f>
        <v>397400</v>
      </c>
      <c r="I17" s="269"/>
      <c r="J17" s="269"/>
      <c r="K17" s="637"/>
      <c r="L17" s="637"/>
    </row>
    <row r="18" spans="1:13">
      <c r="A18" s="454"/>
      <c r="B18" s="454"/>
      <c r="C18" s="454">
        <v>11</v>
      </c>
      <c r="D18" s="630" t="s">
        <v>24</v>
      </c>
      <c r="E18" s="631"/>
      <c r="F18" s="455">
        <v>360000</v>
      </c>
      <c r="G18" s="453">
        <f t="shared" si="3"/>
        <v>37400</v>
      </c>
      <c r="H18" s="453">
        <v>397400</v>
      </c>
      <c r="I18" s="270"/>
      <c r="J18" s="270"/>
      <c r="K18" s="629"/>
      <c r="L18" s="629"/>
    </row>
    <row r="19" spans="1:13">
      <c r="A19" s="457"/>
      <c r="B19" s="452">
        <v>63</v>
      </c>
      <c r="C19" s="452"/>
      <c r="D19" s="485" t="s">
        <v>25</v>
      </c>
      <c r="E19" s="486"/>
      <c r="F19" s="453">
        <f>+F20+F21</f>
        <v>1410400</v>
      </c>
      <c r="G19" s="453">
        <f t="shared" si="3"/>
        <v>-632400</v>
      </c>
      <c r="H19" s="453">
        <f t="shared" ref="H19" si="5">+H20+H21</f>
        <v>778000</v>
      </c>
      <c r="I19" s="269"/>
      <c r="J19" s="269"/>
      <c r="K19" s="637"/>
      <c r="L19" s="637"/>
    </row>
    <row r="20" spans="1:13">
      <c r="A20" s="454"/>
      <c r="B20" s="454"/>
      <c r="C20" s="454">
        <v>11</v>
      </c>
      <c r="D20" s="630" t="s">
        <v>24</v>
      </c>
      <c r="E20" s="631"/>
      <c r="F20" s="455">
        <v>676000</v>
      </c>
      <c r="G20" s="453">
        <f t="shared" si="3"/>
        <v>-295000</v>
      </c>
      <c r="H20" s="464">
        <v>381000</v>
      </c>
      <c r="I20" s="270"/>
      <c r="J20" s="270"/>
      <c r="K20" s="270"/>
      <c r="L20" s="270"/>
      <c r="M20" s="269"/>
    </row>
    <row r="21" spans="1:13">
      <c r="A21" s="454"/>
      <c r="B21" s="454"/>
      <c r="C21" s="454">
        <v>52</v>
      </c>
      <c r="D21" s="630" t="s">
        <v>26</v>
      </c>
      <c r="E21" s="631"/>
      <c r="F21" s="455">
        <v>734400</v>
      </c>
      <c r="G21" s="453">
        <f t="shared" si="3"/>
        <v>-337400</v>
      </c>
      <c r="H21" s="464">
        <v>397000</v>
      </c>
      <c r="I21" s="270"/>
      <c r="J21" s="270"/>
      <c r="K21" s="270"/>
      <c r="L21" s="270"/>
      <c r="M21" s="270"/>
    </row>
    <row r="22" spans="1:13">
      <c r="A22" s="457"/>
      <c r="B22" s="452">
        <v>64</v>
      </c>
      <c r="C22" s="452"/>
      <c r="D22" s="645" t="s">
        <v>27</v>
      </c>
      <c r="E22" s="646"/>
      <c r="F22" s="453">
        <f>F24+F23+F25</f>
        <v>119990</v>
      </c>
      <c r="G22" s="453">
        <f t="shared" si="3"/>
        <v>7510</v>
      </c>
      <c r="H22" s="453">
        <f>H24+H23+H25</f>
        <v>127500</v>
      </c>
      <c r="I22" s="269"/>
      <c r="J22" s="269"/>
      <c r="K22" s="269"/>
      <c r="L22" s="269"/>
      <c r="M22" s="270"/>
    </row>
    <row r="23" spans="1:13">
      <c r="A23" s="454"/>
      <c r="B23" s="454"/>
      <c r="C23" s="454">
        <v>11</v>
      </c>
      <c r="D23" s="630" t="s">
        <v>24</v>
      </c>
      <c r="E23" s="631"/>
      <c r="F23" s="455">
        <v>25000</v>
      </c>
      <c r="G23" s="453">
        <f t="shared" si="3"/>
        <v>0</v>
      </c>
      <c r="H23" s="453">
        <f>+F23</f>
        <v>25000</v>
      </c>
      <c r="J23" s="419"/>
      <c r="M23" s="269"/>
    </row>
    <row r="24" spans="1:13">
      <c r="A24" s="454"/>
      <c r="B24" s="454"/>
      <c r="C24" s="454">
        <v>43</v>
      </c>
      <c r="D24" s="649" t="s">
        <v>28</v>
      </c>
      <c r="E24" s="650"/>
      <c r="F24" s="455">
        <v>34990</v>
      </c>
      <c r="G24" s="453">
        <f t="shared" si="3"/>
        <v>7510</v>
      </c>
      <c r="H24" s="453">
        <v>42500</v>
      </c>
      <c r="J24" s="258"/>
    </row>
    <row r="25" spans="1:13">
      <c r="A25" s="454"/>
      <c r="B25" s="454"/>
      <c r="C25" s="454">
        <v>43</v>
      </c>
      <c r="D25" s="651" t="s">
        <v>343</v>
      </c>
      <c r="E25" s="652"/>
      <c r="F25" s="455">
        <v>60000</v>
      </c>
      <c r="G25" s="453">
        <f t="shared" si="3"/>
        <v>0</v>
      </c>
      <c r="H25" s="453">
        <f t="shared" ref="H25" si="6">+F25</f>
        <v>60000</v>
      </c>
      <c r="I25" s="565"/>
    </row>
    <row r="26" spans="1:13" ht="27" customHeight="1">
      <c r="A26" s="457"/>
      <c r="B26" s="452">
        <v>65</v>
      </c>
      <c r="C26" s="452"/>
      <c r="D26" s="647" t="s">
        <v>29</v>
      </c>
      <c r="E26" s="648"/>
      <c r="F26" s="453">
        <f>F27+F28</f>
        <v>41510</v>
      </c>
      <c r="G26" s="453">
        <f t="shared" si="3"/>
        <v>-10</v>
      </c>
      <c r="H26" s="453">
        <f t="shared" ref="H26" si="7">H27+H28</f>
        <v>41500</v>
      </c>
    </row>
    <row r="27" spans="1:13">
      <c r="A27" s="24"/>
      <c r="B27" s="454"/>
      <c r="C27" s="454">
        <v>11</v>
      </c>
      <c r="D27" s="630" t="s">
        <v>24</v>
      </c>
      <c r="E27" s="631"/>
      <c r="F27" s="455">
        <v>2000</v>
      </c>
      <c r="G27" s="453">
        <f t="shared" si="3"/>
        <v>0</v>
      </c>
      <c r="H27" s="453">
        <v>2000</v>
      </c>
    </row>
    <row r="28" spans="1:13">
      <c r="A28" s="24"/>
      <c r="B28" s="454"/>
      <c r="C28" s="454">
        <v>43</v>
      </c>
      <c r="D28" s="649" t="s">
        <v>28</v>
      </c>
      <c r="E28" s="650"/>
      <c r="F28" s="455">
        <v>39510</v>
      </c>
      <c r="G28" s="453">
        <f t="shared" si="3"/>
        <v>-10</v>
      </c>
      <c r="H28" s="453">
        <v>39500</v>
      </c>
    </row>
    <row r="29" spans="1:13">
      <c r="A29" s="22"/>
      <c r="B29" s="452">
        <v>68</v>
      </c>
      <c r="C29" s="452"/>
      <c r="D29" s="656" t="s">
        <v>30</v>
      </c>
      <c r="E29" s="657"/>
      <c r="F29" s="453">
        <f>F30</f>
        <v>1100</v>
      </c>
      <c r="G29" s="453">
        <f t="shared" si="3"/>
        <v>0</v>
      </c>
      <c r="H29" s="453">
        <f t="shared" ref="H29" si="8">H30</f>
        <v>1100</v>
      </c>
      <c r="J29" s="258"/>
    </row>
    <row r="30" spans="1:13">
      <c r="A30" s="24"/>
      <c r="B30" s="454"/>
      <c r="C30" s="454">
        <v>11</v>
      </c>
      <c r="D30" s="630" t="s">
        <v>24</v>
      </c>
      <c r="E30" s="631"/>
      <c r="F30" s="455">
        <v>1100</v>
      </c>
      <c r="G30" s="453">
        <f t="shared" si="3"/>
        <v>0</v>
      </c>
      <c r="H30" s="453">
        <v>1100</v>
      </c>
      <c r="I30" s="258"/>
    </row>
    <row r="31" spans="1:13" s="18" customFormat="1" ht="15">
      <c r="A31" s="22">
        <v>7</v>
      </c>
      <c r="B31" s="452"/>
      <c r="C31" s="452"/>
      <c r="D31" s="656" t="s">
        <v>6</v>
      </c>
      <c r="E31" s="657"/>
      <c r="F31" s="456">
        <f>F32+F34</f>
        <v>10000</v>
      </c>
      <c r="G31" s="453">
        <f t="shared" si="3"/>
        <v>0</v>
      </c>
      <c r="H31" s="456">
        <f t="shared" ref="H31" si="9">H32+H34</f>
        <v>10000</v>
      </c>
      <c r="I31" s="268"/>
      <c r="J31" s="268"/>
      <c r="K31" s="658"/>
      <c r="L31" s="658"/>
    </row>
    <row r="32" spans="1:13">
      <c r="A32" s="23"/>
      <c r="B32" s="457">
        <v>71</v>
      </c>
      <c r="C32" s="457"/>
      <c r="D32" s="659" t="s">
        <v>32</v>
      </c>
      <c r="E32" s="660"/>
      <c r="F32" s="458">
        <v>10000</v>
      </c>
      <c r="G32" s="453">
        <f t="shared" si="3"/>
        <v>0</v>
      </c>
      <c r="H32" s="458">
        <v>10000</v>
      </c>
      <c r="I32" s="269"/>
      <c r="J32" s="269"/>
      <c r="K32" s="637"/>
      <c r="L32" s="637"/>
    </row>
    <row r="33" spans="1:13">
      <c r="A33" s="24"/>
      <c r="B33" s="454"/>
      <c r="C33" s="454">
        <v>71</v>
      </c>
      <c r="D33" s="649" t="s">
        <v>33</v>
      </c>
      <c r="E33" s="650"/>
      <c r="F33" s="459">
        <v>0</v>
      </c>
      <c r="G33" s="453">
        <f t="shared" si="3"/>
        <v>0</v>
      </c>
      <c r="H33" s="453">
        <v>0</v>
      </c>
      <c r="I33" s="270"/>
      <c r="J33" s="270"/>
      <c r="K33" s="629"/>
      <c r="L33" s="629"/>
      <c r="M33" s="258"/>
    </row>
    <row r="34" spans="1:13">
      <c r="A34" s="23"/>
      <c r="B34" s="457">
        <v>72</v>
      </c>
      <c r="C34" s="457"/>
      <c r="D34" s="659" t="s">
        <v>34</v>
      </c>
      <c r="E34" s="660"/>
      <c r="F34" s="458">
        <f>F35</f>
        <v>0</v>
      </c>
      <c r="G34" s="453">
        <f t="shared" si="3"/>
        <v>0</v>
      </c>
      <c r="H34" s="460">
        <v>0</v>
      </c>
      <c r="I34" s="269"/>
      <c r="J34" s="269"/>
      <c r="K34" s="637"/>
      <c r="L34" s="637"/>
    </row>
    <row r="35" spans="1:13">
      <c r="A35" s="24"/>
      <c r="B35" s="454"/>
      <c r="C35" s="454">
        <v>72</v>
      </c>
      <c r="D35" s="649" t="s">
        <v>33</v>
      </c>
      <c r="E35" s="650"/>
      <c r="F35" s="459">
        <v>0</v>
      </c>
      <c r="G35" s="453">
        <f t="shared" si="3"/>
        <v>0</v>
      </c>
      <c r="H35" s="453">
        <v>0</v>
      </c>
      <c r="I35" s="270"/>
      <c r="J35" s="270"/>
      <c r="K35" s="629"/>
      <c r="L35" s="629"/>
    </row>
    <row r="36" spans="1:13" ht="15">
      <c r="A36" s="259">
        <v>8</v>
      </c>
      <c r="B36" s="454"/>
      <c r="C36" s="461"/>
      <c r="D36" s="462" t="s">
        <v>254</v>
      </c>
      <c r="E36" s="463"/>
      <c r="F36" s="456">
        <f t="shared" ref="F36:H36" si="10">+F37</f>
        <v>0</v>
      </c>
      <c r="G36" s="453">
        <f t="shared" si="3"/>
        <v>0</v>
      </c>
      <c r="H36" s="453">
        <f t="shared" si="10"/>
        <v>0</v>
      </c>
      <c r="I36" s="268"/>
      <c r="J36" s="268"/>
      <c r="K36" s="658"/>
      <c r="L36" s="658"/>
    </row>
    <row r="37" spans="1:13" ht="15">
      <c r="A37" s="24"/>
      <c r="B37" s="457">
        <v>84</v>
      </c>
      <c r="C37" s="461"/>
      <c r="D37" s="681" t="s">
        <v>255</v>
      </c>
      <c r="E37" s="682"/>
      <c r="F37" s="460">
        <f>F38</f>
        <v>0</v>
      </c>
      <c r="G37" s="453">
        <f t="shared" si="3"/>
        <v>0</v>
      </c>
      <c r="H37" s="460">
        <f t="shared" ref="H37" si="11">H38</f>
        <v>0</v>
      </c>
      <c r="I37" s="269"/>
      <c r="J37" s="269"/>
      <c r="K37" s="637"/>
      <c r="L37" s="637"/>
    </row>
    <row r="38" spans="1:13">
      <c r="A38" s="24"/>
      <c r="B38" s="457"/>
      <c r="C38" s="462">
        <v>80</v>
      </c>
      <c r="D38" s="679" t="s">
        <v>343</v>
      </c>
      <c r="E38" s="680"/>
      <c r="F38" s="460">
        <v>0</v>
      </c>
      <c r="G38" s="453">
        <f t="shared" si="3"/>
        <v>0</v>
      </c>
      <c r="H38" s="453">
        <v>0</v>
      </c>
      <c r="I38" s="269"/>
      <c r="J38" s="269"/>
      <c r="K38" s="269"/>
      <c r="L38" s="269"/>
    </row>
    <row r="39" spans="1:13">
      <c r="A39" s="254"/>
      <c r="B39" s="254"/>
      <c r="C39" s="254"/>
      <c r="D39" s="255"/>
      <c r="E39" s="255"/>
      <c r="F39" s="653"/>
      <c r="G39" s="653"/>
      <c r="H39" s="653"/>
      <c r="I39" s="653"/>
      <c r="J39" s="653"/>
      <c r="K39" s="653"/>
      <c r="L39" s="653"/>
    </row>
    <row r="40" spans="1:13">
      <c r="A40" s="20"/>
      <c r="B40" s="25" t="s">
        <v>35</v>
      </c>
      <c r="C40" s="20"/>
      <c r="D40" s="20"/>
      <c r="E40" s="20"/>
      <c r="F40" s="654"/>
      <c r="G40" s="654"/>
      <c r="H40" s="654"/>
      <c r="I40" s="654"/>
      <c r="J40" s="654"/>
      <c r="K40" s="654"/>
      <c r="L40" s="654"/>
    </row>
    <row r="41" spans="1:13">
      <c r="A41" s="20"/>
      <c r="B41" s="20"/>
      <c r="C41" s="20"/>
      <c r="D41" s="20"/>
      <c r="E41" s="20"/>
      <c r="F41" s="655"/>
      <c r="G41" s="655"/>
      <c r="H41" s="655"/>
      <c r="I41" s="654"/>
      <c r="J41" s="654"/>
      <c r="K41" s="654"/>
      <c r="L41" s="654"/>
    </row>
    <row r="42" spans="1:13" ht="29.25" customHeight="1">
      <c r="A42" s="411" t="s">
        <v>19</v>
      </c>
      <c r="B42" s="411" t="s">
        <v>20</v>
      </c>
      <c r="C42" s="411" t="s">
        <v>21</v>
      </c>
      <c r="D42" s="661" t="s">
        <v>31</v>
      </c>
      <c r="E42" s="662"/>
      <c r="F42" s="381" t="s">
        <v>370</v>
      </c>
      <c r="G42" s="382" t="s">
        <v>349</v>
      </c>
      <c r="H42" s="382" t="s">
        <v>371</v>
      </c>
      <c r="I42" s="267"/>
      <c r="J42" s="274"/>
      <c r="K42" s="267"/>
      <c r="L42" s="274"/>
    </row>
    <row r="43" spans="1:13" ht="29.25" customHeight="1">
      <c r="A43" s="416"/>
      <c r="B43" s="416"/>
      <c r="C43" s="416"/>
      <c r="D43" s="695" t="s">
        <v>306</v>
      </c>
      <c r="E43" s="696"/>
      <c r="F43" s="417">
        <f>F44+F45+F46+F47+F48+F49</f>
        <v>1943000</v>
      </c>
      <c r="G43" s="417">
        <f>+G50+G76</f>
        <v>-587500</v>
      </c>
      <c r="H43" s="528">
        <f>H44+H45+H46+H47+H48</f>
        <v>1355500</v>
      </c>
      <c r="I43" s="274"/>
      <c r="J43" s="274"/>
      <c r="K43" s="274"/>
      <c r="L43" s="274"/>
      <c r="M43" s="274"/>
    </row>
    <row r="44" spans="1:13" ht="18.75" customHeight="1">
      <c r="A44" s="416"/>
      <c r="B44" s="416"/>
      <c r="C44" s="418">
        <v>11</v>
      </c>
      <c r="D44" s="665" t="s">
        <v>24</v>
      </c>
      <c r="E44" s="666"/>
      <c r="F44" s="417">
        <f t="shared" ref="F44:G46" si="12">F51+F77</f>
        <v>1147100</v>
      </c>
      <c r="G44" s="417">
        <f>G51+G77</f>
        <v>-340600</v>
      </c>
      <c r="H44" s="417">
        <f>+H51+H77</f>
        <v>806500</v>
      </c>
      <c r="I44" s="274"/>
      <c r="J44" s="274"/>
      <c r="K44" s="274"/>
      <c r="L44" s="274"/>
      <c r="M44" s="274"/>
    </row>
    <row r="45" spans="1:13" ht="18" customHeight="1">
      <c r="A45" s="416"/>
      <c r="B45" s="416"/>
      <c r="C45" s="418">
        <v>43</v>
      </c>
      <c r="D45" s="697" t="s">
        <v>28</v>
      </c>
      <c r="E45" s="698"/>
      <c r="F45" s="417">
        <f>F52+F78</f>
        <v>74500</v>
      </c>
      <c r="G45" s="417">
        <f t="shared" si="12"/>
        <v>67500</v>
      </c>
      <c r="H45" s="417">
        <f>+H52+H78</f>
        <v>142000</v>
      </c>
      <c r="I45" s="274"/>
      <c r="J45" s="274"/>
      <c r="K45" s="274"/>
      <c r="L45" s="274"/>
      <c r="M45" s="274"/>
    </row>
    <row r="46" spans="1:13" ht="16.5" customHeight="1">
      <c r="A46" s="416"/>
      <c r="B46" s="416"/>
      <c r="C46" s="418">
        <v>52</v>
      </c>
      <c r="D46" s="665" t="s">
        <v>26</v>
      </c>
      <c r="E46" s="666"/>
      <c r="F46" s="417">
        <f t="shared" si="12"/>
        <v>651400</v>
      </c>
      <c r="G46" s="417">
        <f t="shared" si="12"/>
        <v>-254400</v>
      </c>
      <c r="H46" s="417">
        <f>+H53+H79</f>
        <v>397000</v>
      </c>
      <c r="I46" s="274"/>
      <c r="J46" s="274"/>
      <c r="K46" s="274"/>
      <c r="L46" s="274"/>
      <c r="M46" s="274"/>
    </row>
    <row r="47" spans="1:13" ht="15" customHeight="1">
      <c r="A47" s="416"/>
      <c r="B47" s="416"/>
      <c r="C47" s="418">
        <v>71</v>
      </c>
      <c r="D47" s="663" t="s">
        <v>342</v>
      </c>
      <c r="E47" s="664"/>
      <c r="F47" s="417">
        <f>F80</f>
        <v>10000</v>
      </c>
      <c r="G47" s="417">
        <f t="shared" ref="G47:G49" si="13">H47-F47</f>
        <v>0</v>
      </c>
      <c r="H47" s="417">
        <f>+H80</f>
        <v>10000</v>
      </c>
      <c r="I47" s="274"/>
      <c r="J47" s="274"/>
      <c r="K47" s="274"/>
      <c r="L47" s="274"/>
      <c r="M47" s="274"/>
    </row>
    <row r="48" spans="1:13" ht="16.5" customHeight="1">
      <c r="A48" s="583"/>
      <c r="B48" s="583"/>
      <c r="C48" s="483">
        <v>43</v>
      </c>
      <c r="D48" s="677" t="s">
        <v>343</v>
      </c>
      <c r="E48" s="678"/>
      <c r="F48" s="528">
        <f>+F81</f>
        <v>60000</v>
      </c>
      <c r="G48" s="528">
        <f>+G91</f>
        <v>-60000</v>
      </c>
      <c r="H48" s="528">
        <v>0</v>
      </c>
      <c r="I48" s="274"/>
      <c r="J48" s="274"/>
      <c r="K48" s="274"/>
      <c r="L48" s="274"/>
      <c r="M48" s="274"/>
    </row>
    <row r="49" spans="1:19" ht="16.5" customHeight="1">
      <c r="A49" s="416"/>
      <c r="B49" s="416"/>
      <c r="C49" s="418">
        <v>84</v>
      </c>
      <c r="D49" s="663" t="s">
        <v>353</v>
      </c>
      <c r="E49" s="664"/>
      <c r="F49" s="417">
        <f>+F54</f>
        <v>0</v>
      </c>
      <c r="G49" s="417">
        <f t="shared" si="13"/>
        <v>0</v>
      </c>
      <c r="H49" s="528">
        <f>+H54</f>
        <v>0</v>
      </c>
      <c r="I49" s="274"/>
      <c r="J49" s="274"/>
      <c r="K49" s="274"/>
      <c r="L49" s="274"/>
      <c r="M49" s="274"/>
    </row>
    <row r="50" spans="1:19">
      <c r="A50" s="560">
        <v>3</v>
      </c>
      <c r="B50" s="560"/>
      <c r="C50" s="560"/>
      <c r="D50" s="685" t="s">
        <v>8</v>
      </c>
      <c r="E50" s="686"/>
      <c r="F50" s="561">
        <f>F51+F52+F53+F54</f>
        <v>808500</v>
      </c>
      <c r="G50" s="558">
        <f t="shared" ref="G50:G75" si="14">H50-F50</f>
        <v>43500</v>
      </c>
      <c r="H50" s="559">
        <f>H51+H52+H53+H54</f>
        <v>852000</v>
      </c>
      <c r="I50" s="268"/>
      <c r="J50" s="268"/>
      <c r="K50" s="268"/>
      <c r="L50" s="268"/>
    </row>
    <row r="51" spans="1:19">
      <c r="A51" s="437"/>
      <c r="B51" s="437"/>
      <c r="C51" s="438">
        <v>11</v>
      </c>
      <c r="D51" s="693" t="s">
        <v>24</v>
      </c>
      <c r="E51" s="694"/>
      <c r="F51" s="439">
        <f>F56+F60+F64+F66+F69+F72</f>
        <v>664650</v>
      </c>
      <c r="G51" s="440">
        <f t="shared" si="14"/>
        <v>-23000</v>
      </c>
      <c r="H51" s="530">
        <f>H56+H60+H64+H66+H69+H72</f>
        <v>641650</v>
      </c>
      <c r="I51" s="268"/>
      <c r="J51" s="268"/>
      <c r="K51" s="268"/>
      <c r="L51" s="268"/>
    </row>
    <row r="52" spans="1:19">
      <c r="A52" s="437"/>
      <c r="B52" s="437"/>
      <c r="C52" s="438">
        <v>43</v>
      </c>
      <c r="D52" s="691" t="s">
        <v>28</v>
      </c>
      <c r="E52" s="692"/>
      <c r="F52" s="439">
        <f>F57+F61+F73</f>
        <v>60050</v>
      </c>
      <c r="G52" s="440">
        <f>H52-F52</f>
        <v>6500</v>
      </c>
      <c r="H52" s="530">
        <f>H57+H61+H73</f>
        <v>66550</v>
      </c>
      <c r="I52" s="268"/>
      <c r="J52" s="268"/>
      <c r="K52" s="268"/>
      <c r="L52" s="268"/>
    </row>
    <row r="53" spans="1:19">
      <c r="A53" s="437"/>
      <c r="B53" s="437"/>
      <c r="C53" s="438">
        <v>52</v>
      </c>
      <c r="D53" s="693" t="s">
        <v>26</v>
      </c>
      <c r="E53" s="694"/>
      <c r="F53" s="439">
        <f>F58+F62+F67+F70+F74</f>
        <v>83800</v>
      </c>
      <c r="G53" s="440">
        <f t="shared" si="14"/>
        <v>60000</v>
      </c>
      <c r="H53" s="530">
        <f>H58+H62+H67+H70+H74</f>
        <v>143800</v>
      </c>
      <c r="I53" s="268"/>
      <c r="J53" s="268"/>
      <c r="K53" s="268"/>
      <c r="L53" s="268"/>
    </row>
    <row r="54" spans="1:19">
      <c r="A54" s="437"/>
      <c r="B54" s="437"/>
      <c r="C54" s="438">
        <v>84</v>
      </c>
      <c r="D54" s="687" t="s">
        <v>353</v>
      </c>
      <c r="E54" s="688"/>
      <c r="F54" s="439">
        <f>F75</f>
        <v>0</v>
      </c>
      <c r="G54" s="440">
        <f t="shared" si="14"/>
        <v>0</v>
      </c>
      <c r="H54" s="530">
        <f>H75</f>
        <v>0</v>
      </c>
      <c r="I54" s="268"/>
      <c r="J54" s="268"/>
      <c r="K54" s="268"/>
      <c r="L54" s="268"/>
    </row>
    <row r="55" spans="1:19">
      <c r="A55" s="23"/>
      <c r="B55" s="22">
        <v>31</v>
      </c>
      <c r="C55" s="22"/>
      <c r="D55" s="641" t="s">
        <v>36</v>
      </c>
      <c r="E55" s="642"/>
      <c r="F55" s="350">
        <f>F56+F57+F58</f>
        <v>126000</v>
      </c>
      <c r="G55" s="350">
        <f t="shared" ref="G55" si="15">G56+G57+G58</f>
        <v>0</v>
      </c>
      <c r="H55" s="464">
        <f>+H56+H57+H58</f>
        <v>126000</v>
      </c>
      <c r="I55" s="269"/>
      <c r="J55" s="268"/>
      <c r="K55" s="269"/>
      <c r="L55" s="269"/>
      <c r="N55" s="637"/>
      <c r="O55" s="637"/>
      <c r="P55" s="637"/>
      <c r="Q55" s="637"/>
      <c r="R55" s="637"/>
      <c r="S55" s="637"/>
    </row>
    <row r="56" spans="1:19">
      <c r="A56" s="24"/>
      <c r="B56" s="24"/>
      <c r="C56" s="24">
        <v>11</v>
      </c>
      <c r="D56" s="638" t="s">
        <v>24</v>
      </c>
      <c r="E56" s="639"/>
      <c r="F56" s="430">
        <f>POSEBNI_DIO!G231+POSEBNI_DIO!G324+POSEBNI_DIO!G331+POSEBNI_DIO!G404</f>
        <v>84000</v>
      </c>
      <c r="G56" s="430">
        <f>H56-F56</f>
        <v>0</v>
      </c>
      <c r="H56" s="531">
        <f>POSEBNI_DIO!I231+POSEBNI_DIO!I324+POSEBNI_DIO!I331+POSEBNI_DIO!I404</f>
        <v>84000</v>
      </c>
      <c r="I56" s="270"/>
      <c r="J56" s="270"/>
      <c r="K56" s="270"/>
      <c r="L56" s="270"/>
    </row>
    <row r="57" spans="1:19" ht="15" customHeight="1">
      <c r="A57" s="24"/>
      <c r="B57" s="24"/>
      <c r="C57" s="24">
        <v>43</v>
      </c>
      <c r="D57" s="632" t="s">
        <v>28</v>
      </c>
      <c r="E57" s="640"/>
      <c r="F57" s="430">
        <f>POSEBNI_DIO!G405</f>
        <v>16000</v>
      </c>
      <c r="G57" s="430">
        <f>H57-F57</f>
        <v>0</v>
      </c>
      <c r="H57" s="531">
        <f>POSEBNI_DIO!I405</f>
        <v>16000</v>
      </c>
      <c r="I57" s="270"/>
      <c r="J57" s="270"/>
      <c r="K57" s="270"/>
      <c r="L57" s="270"/>
    </row>
    <row r="58" spans="1:19">
      <c r="A58" s="24"/>
      <c r="B58" s="24"/>
      <c r="C58" s="24">
        <v>52</v>
      </c>
      <c r="D58" s="638" t="s">
        <v>26</v>
      </c>
      <c r="E58" s="639"/>
      <c r="F58" s="430">
        <f>POSEBNI_DIO!G232+POSEBNI_DIO!G325+POSEBNI_DIO!G332+POSEBNI_DIO!G435</f>
        <v>26000</v>
      </c>
      <c r="G58" s="430">
        <f>POSEBNI_DIO!H232+POSEBNI_DIO!H325+POSEBNI_DIO!H332+POSEBNI_DIO!H435</f>
        <v>0</v>
      </c>
      <c r="H58" s="531">
        <f>POSEBNI_DIO!I232+POSEBNI_DIO!I325+POSEBNI_DIO!I332+POSEBNI_DIO!I435</f>
        <v>26000</v>
      </c>
      <c r="I58" s="270"/>
      <c r="J58" s="270"/>
      <c r="K58" s="270"/>
      <c r="L58" s="270"/>
    </row>
    <row r="59" spans="1:19">
      <c r="A59" s="23"/>
      <c r="B59" s="22">
        <v>32</v>
      </c>
      <c r="C59" s="22"/>
      <c r="D59" s="641" t="s">
        <v>37</v>
      </c>
      <c r="E59" s="642"/>
      <c r="F59" s="431">
        <f>F60+F61+F62</f>
        <v>187400</v>
      </c>
      <c r="G59" s="415">
        <f t="shared" si="14"/>
        <v>0</v>
      </c>
      <c r="H59" s="453">
        <f>H60+H61+H62</f>
        <v>187400</v>
      </c>
      <c r="I59" s="269"/>
      <c r="J59" s="269"/>
      <c r="K59" s="269"/>
      <c r="L59" s="269"/>
    </row>
    <row r="60" spans="1:19">
      <c r="A60" s="24"/>
      <c r="B60" s="24"/>
      <c r="C60" s="24">
        <v>11</v>
      </c>
      <c r="D60" s="638" t="s">
        <v>24</v>
      </c>
      <c r="E60" s="639"/>
      <c r="F60" s="432">
        <f>POSEBNI_DIO!G17+POSEBNI_DIO!G47+POSEBNI_DIO!G80+POSEBNI_DIO!G132+POSEBNI_DIO!G156+POSEBNI_DIO!G235+POSEBNI_DIO!G239+POSEBNI_DIO!G243+POSEBNI_DIO!G247+POSEBNI_DIO!G251+POSEBNI_DIO!G256+POSEBNI_DIO!G262+POSEBNI_DIO!G343+POSEBNI_DIO!G351+POSEBNI_DIO!G394+POSEBNI_DIO!G408+POSEBNI_DIO!G417+POSEBNI_DIO!G440+POSEBNI_DIO!G449</f>
        <v>135560</v>
      </c>
      <c r="G60" s="432">
        <f>+H60-F60</f>
        <v>-6500</v>
      </c>
      <c r="H60" s="432">
        <v>129060</v>
      </c>
      <c r="I60" s="270"/>
      <c r="J60" s="270"/>
      <c r="K60" s="270"/>
      <c r="L60" s="270"/>
    </row>
    <row r="61" spans="1:19">
      <c r="A61" s="24"/>
      <c r="B61" s="24"/>
      <c r="C61" s="24">
        <v>43</v>
      </c>
      <c r="D61" s="632" t="s">
        <v>28</v>
      </c>
      <c r="E61" s="640"/>
      <c r="F61" s="432">
        <f>POSEBNI_DIO!G68+POSEBNI_DIO!G388+POSEBNI_DIO!G395+POSEBNI_DIO!G411</f>
        <v>44040</v>
      </c>
      <c r="G61" s="432">
        <f t="shared" ref="G61:G67" si="16">+H61-F61</f>
        <v>6500</v>
      </c>
      <c r="H61" s="432">
        <v>50540</v>
      </c>
      <c r="I61" s="270"/>
      <c r="J61" s="270"/>
      <c r="K61" s="270"/>
      <c r="L61" s="270"/>
    </row>
    <row r="62" spans="1:19">
      <c r="A62" s="24"/>
      <c r="B62" s="24"/>
      <c r="C62" s="24">
        <v>52</v>
      </c>
      <c r="D62" s="638" t="s">
        <v>26</v>
      </c>
      <c r="E62" s="639"/>
      <c r="F62" s="432">
        <f>POSEBNI_DIO!G48+POSEBNI_DIO!G236+POSEBNI_DIO!G252+POSEBNI_DIO!G273+POSEBNI_DIO!G436+POSEBNI_DIO!G441</f>
        <v>7800</v>
      </c>
      <c r="G62" s="432">
        <f t="shared" si="16"/>
        <v>0</v>
      </c>
      <c r="H62" s="432">
        <f>POSEBNI_DIO!I48+POSEBNI_DIO!I236+POSEBNI_DIO!I252+POSEBNI_DIO!I273+POSEBNI_DIO!I436+POSEBNI_DIO!I441</f>
        <v>7800</v>
      </c>
      <c r="I62" s="270"/>
      <c r="J62" s="270"/>
      <c r="K62" s="270"/>
      <c r="L62" s="270"/>
    </row>
    <row r="63" spans="1:19">
      <c r="A63" s="23"/>
      <c r="B63" s="22">
        <v>34</v>
      </c>
      <c r="C63" s="22"/>
      <c r="D63" s="641" t="s">
        <v>38</v>
      </c>
      <c r="E63" s="642"/>
      <c r="F63" s="433">
        <f>F64</f>
        <v>1200</v>
      </c>
      <c r="G63" s="432">
        <f t="shared" si="16"/>
        <v>0</v>
      </c>
      <c r="H63" s="464">
        <f>H64</f>
        <v>1200</v>
      </c>
      <c r="I63" s="269"/>
      <c r="J63" s="346"/>
      <c r="K63" s="346"/>
      <c r="L63" s="346"/>
    </row>
    <row r="64" spans="1:19">
      <c r="A64" s="24"/>
      <c r="B64" s="24"/>
      <c r="C64" s="24">
        <v>11</v>
      </c>
      <c r="D64" s="638" t="s">
        <v>24</v>
      </c>
      <c r="E64" s="639"/>
      <c r="F64" s="430">
        <f>POSEBNI_DIO!G264</f>
        <v>1200</v>
      </c>
      <c r="G64" s="432">
        <f t="shared" si="16"/>
        <v>0</v>
      </c>
      <c r="H64" s="531">
        <f>POSEBNI_DIO!I264</f>
        <v>1200</v>
      </c>
      <c r="I64" s="270"/>
      <c r="J64" s="270"/>
      <c r="K64" s="270"/>
      <c r="L64" s="270"/>
    </row>
    <row r="65" spans="1:13">
      <c r="A65" s="23"/>
      <c r="B65" s="22">
        <v>36</v>
      </c>
      <c r="C65" s="22"/>
      <c r="D65" s="643" t="s">
        <v>39</v>
      </c>
      <c r="E65" s="644"/>
      <c r="F65" s="433">
        <f>F66+F67</f>
        <v>8500</v>
      </c>
      <c r="G65" s="432">
        <f t="shared" si="16"/>
        <v>0</v>
      </c>
      <c r="H65" s="464">
        <f>H66+H67</f>
        <v>8500</v>
      </c>
      <c r="I65" s="269"/>
      <c r="J65" s="272"/>
      <c r="K65" s="269"/>
      <c r="L65" s="269"/>
    </row>
    <row r="66" spans="1:13">
      <c r="A66" s="24"/>
      <c r="B66" s="24"/>
      <c r="C66" s="24">
        <v>11</v>
      </c>
      <c r="D66" s="638" t="s">
        <v>24</v>
      </c>
      <c r="E66" s="639"/>
      <c r="F66" s="430">
        <f>POSEBNI_DIO!G18+POSEBNI_DIO!G291+POSEBNI_DIO!G296+POSEBNI_DIO!G373+POSEBNI_DIO!G450</f>
        <v>8500</v>
      </c>
      <c r="G66" s="432">
        <f t="shared" si="16"/>
        <v>0</v>
      </c>
      <c r="H66" s="531">
        <f>POSEBNI_DIO!I18+POSEBNI_DIO!I291+POSEBNI_DIO!I296+POSEBNI_DIO!I373+POSEBNI_DIO!I450</f>
        <v>8500</v>
      </c>
      <c r="I66" s="270"/>
      <c r="J66" s="270"/>
      <c r="K66" s="270"/>
      <c r="L66" s="270"/>
    </row>
    <row r="67" spans="1:13">
      <c r="A67" s="24"/>
      <c r="B67" s="24"/>
      <c r="C67" s="24">
        <v>52</v>
      </c>
      <c r="D67" s="638" t="s">
        <v>26</v>
      </c>
      <c r="E67" s="639"/>
      <c r="F67" s="430">
        <v>0</v>
      </c>
      <c r="G67" s="432">
        <f t="shared" si="16"/>
        <v>0</v>
      </c>
      <c r="H67" s="531">
        <v>0</v>
      </c>
      <c r="I67" s="270"/>
      <c r="J67" s="270"/>
      <c r="K67" s="270"/>
      <c r="L67" s="270"/>
    </row>
    <row r="68" spans="1:13" ht="29.25" customHeight="1">
      <c r="A68" s="23"/>
      <c r="B68" s="22">
        <v>37</v>
      </c>
      <c r="C68" s="22"/>
      <c r="D68" s="643" t="s">
        <v>40</v>
      </c>
      <c r="E68" s="644"/>
      <c r="F68" s="433">
        <f>F69+F70</f>
        <v>216500</v>
      </c>
      <c r="G68" s="429">
        <f t="shared" si="14"/>
        <v>0</v>
      </c>
      <c r="H68" s="464">
        <f>H69+H70</f>
        <v>216500</v>
      </c>
      <c r="I68" s="269"/>
      <c r="J68" s="269"/>
      <c r="K68" s="269"/>
      <c r="L68" s="269"/>
    </row>
    <row r="69" spans="1:13">
      <c r="A69" s="24"/>
      <c r="B69" s="24"/>
      <c r="C69" s="24">
        <v>11</v>
      </c>
      <c r="D69" s="638" t="s">
        <v>24</v>
      </c>
      <c r="E69" s="639"/>
      <c r="F69" s="430">
        <f>POSEBNI_DIO!G19+POSEBNI_DIO!G35+POSEBNI_DIO!G74+POSEBNI_DIO!G275+POSEBNI_DIO!G292+POSEBNI_DIO!G302+POSEBNI_DIO!G308+POSEBNI_DIO!G318+POSEBNI_DIO!G124</f>
        <v>166500</v>
      </c>
      <c r="G69" s="430">
        <f>POSEBNI_DIO!H19+POSEBNI_DIO!H35+POSEBNI_DIO!H74+POSEBNI_DIO!H275+POSEBNI_DIO!H292+POSEBNI_DIO!H302+POSEBNI_DIO!H308+POSEBNI_DIO!H318+POSEBNI_DIO!H124</f>
        <v>0</v>
      </c>
      <c r="H69" s="430">
        <f>POSEBNI_DIO!I19+POSEBNI_DIO!I35+POSEBNI_DIO!I74+POSEBNI_DIO!I275+POSEBNI_DIO!I292+POSEBNI_DIO!I302+POSEBNI_DIO!I308+POSEBNI_DIO!I318+POSEBNI_DIO!I124</f>
        <v>166500</v>
      </c>
      <c r="I69" s="270"/>
      <c r="J69" s="270"/>
      <c r="K69" s="270"/>
      <c r="L69" s="270"/>
      <c r="M69" s="258"/>
    </row>
    <row r="70" spans="1:13">
      <c r="A70" s="24"/>
      <c r="B70" s="24"/>
      <c r="C70" s="24">
        <v>52</v>
      </c>
      <c r="D70" s="638" t="s">
        <v>26</v>
      </c>
      <c r="E70" s="639"/>
      <c r="F70" s="430">
        <f>POSEBNI_DIO!G276</f>
        <v>50000</v>
      </c>
      <c r="G70" s="415">
        <f t="shared" si="14"/>
        <v>0</v>
      </c>
      <c r="H70" s="531">
        <f>POSEBNI_DIO!I276</f>
        <v>50000</v>
      </c>
      <c r="I70" s="270"/>
      <c r="J70" s="270"/>
      <c r="K70" s="270"/>
      <c r="L70" s="270"/>
    </row>
    <row r="71" spans="1:13">
      <c r="A71" s="23"/>
      <c r="B71" s="22">
        <v>38</v>
      </c>
      <c r="C71" s="22"/>
      <c r="D71" s="641" t="s">
        <v>41</v>
      </c>
      <c r="E71" s="642"/>
      <c r="F71" s="433">
        <f>F72+F73+F74+F75</f>
        <v>268900</v>
      </c>
      <c r="G71" s="610">
        <f t="shared" si="14"/>
        <v>43500</v>
      </c>
      <c r="H71" s="464">
        <f>H72+H73+H74+H75</f>
        <v>312400</v>
      </c>
      <c r="I71" s="269"/>
      <c r="J71" s="269"/>
      <c r="K71" s="269"/>
      <c r="L71" s="269"/>
    </row>
    <row r="72" spans="1:13">
      <c r="A72" s="24"/>
      <c r="B72" s="24"/>
      <c r="C72" s="24">
        <v>11</v>
      </c>
      <c r="D72" s="638" t="s">
        <v>24</v>
      </c>
      <c r="E72" s="639"/>
      <c r="F72" s="430">
        <f>POSEBNI_DIO!G23+POSEBNI_DIO!G29+POSEBNI_DIO!G41+POSEBNI_DIO!G51+POSEBNI_DIO!G56+POSEBNI_DIO!G320+POSEBNI_DIO!G345+POSEBNI_DIO!G353+POSEBNI_DIO!G359+POSEBNI_DIO!G365+POSEBNI_DIO!G374+POSEBNI_DIO!G378+POSEBNI_DIO!G565+POSEBNI_DIO!G579+POSEBNI_DIO!G586+POSEBNI_DIO!G592</f>
        <v>268890</v>
      </c>
      <c r="G72" s="610">
        <f t="shared" si="14"/>
        <v>-16500</v>
      </c>
      <c r="H72" s="531">
        <v>252390</v>
      </c>
      <c r="I72" s="270"/>
      <c r="J72" s="270"/>
      <c r="K72" s="270"/>
      <c r="L72" s="270"/>
    </row>
    <row r="73" spans="1:13">
      <c r="A73" s="24"/>
      <c r="B73" s="24"/>
      <c r="C73" s="24">
        <v>43</v>
      </c>
      <c r="D73" s="632" t="s">
        <v>28</v>
      </c>
      <c r="E73" s="640"/>
      <c r="F73" s="432">
        <f>POSEBNI_DIO!G379</f>
        <v>10</v>
      </c>
      <c r="G73" s="415">
        <v>0</v>
      </c>
      <c r="H73" s="455">
        <v>10</v>
      </c>
      <c r="I73" s="270"/>
      <c r="J73" s="270"/>
      <c r="K73" s="270"/>
      <c r="L73" s="270"/>
    </row>
    <row r="74" spans="1:13">
      <c r="A74" s="24"/>
      <c r="B74" s="24"/>
      <c r="C74" s="24">
        <v>52</v>
      </c>
      <c r="D74" s="638" t="s">
        <v>26</v>
      </c>
      <c r="E74" s="639"/>
      <c r="F74" s="432">
        <v>0</v>
      </c>
      <c r="G74" s="415">
        <v>60000</v>
      </c>
      <c r="H74" s="455">
        <v>60000</v>
      </c>
      <c r="I74" s="270"/>
      <c r="J74" s="270"/>
      <c r="K74" s="270"/>
      <c r="L74" s="270"/>
    </row>
    <row r="75" spans="1:13">
      <c r="A75" s="24"/>
      <c r="B75" s="24"/>
      <c r="C75" s="24">
        <v>84</v>
      </c>
      <c r="D75" s="689" t="s">
        <v>353</v>
      </c>
      <c r="E75" s="690"/>
      <c r="F75" s="432">
        <f>POSEBNI_DIO!G610</f>
        <v>0</v>
      </c>
      <c r="G75" s="415">
        <f t="shared" si="14"/>
        <v>0</v>
      </c>
      <c r="H75" s="455">
        <f>POSEBNI_DIO!I610</f>
        <v>0</v>
      </c>
      <c r="I75" s="270"/>
      <c r="J75" s="270"/>
      <c r="K75" s="270"/>
      <c r="L75" s="270"/>
    </row>
    <row r="76" spans="1:13">
      <c r="A76" s="273">
        <v>4</v>
      </c>
      <c r="B76" s="273"/>
      <c r="C76" s="273"/>
      <c r="D76" s="683" t="s">
        <v>9</v>
      </c>
      <c r="E76" s="684"/>
      <c r="F76" s="434">
        <f>F77+F78+F79+F80+F81</f>
        <v>1134500</v>
      </c>
      <c r="G76" s="434">
        <f t="shared" ref="G76:H76" si="17">G77+G78+G79+G80+G81</f>
        <v>-631000</v>
      </c>
      <c r="H76" s="434">
        <f t="shared" si="17"/>
        <v>503500</v>
      </c>
      <c r="I76" s="268"/>
      <c r="J76" s="268"/>
      <c r="K76" s="268"/>
      <c r="L76" s="268"/>
    </row>
    <row r="77" spans="1:13">
      <c r="A77" s="437"/>
      <c r="B77" s="437"/>
      <c r="C77" s="438">
        <v>11</v>
      </c>
      <c r="D77" s="693" t="s">
        <v>24</v>
      </c>
      <c r="E77" s="694"/>
      <c r="F77" s="441">
        <f>F83+F87+F93</f>
        <v>482450</v>
      </c>
      <c r="G77" s="441">
        <f>H77-F77</f>
        <v>-317600</v>
      </c>
      <c r="H77" s="530">
        <f>H83+H87+H93</f>
        <v>164850</v>
      </c>
      <c r="I77" s="268"/>
      <c r="J77" s="268"/>
      <c r="K77" s="268"/>
      <c r="L77" s="268"/>
    </row>
    <row r="78" spans="1:13" ht="14.25" customHeight="1">
      <c r="A78" s="437"/>
      <c r="B78" s="437"/>
      <c r="C78" s="438">
        <v>43</v>
      </c>
      <c r="D78" s="691" t="s">
        <v>28</v>
      </c>
      <c r="E78" s="692"/>
      <c r="F78" s="441">
        <f>F84+F88+F94</f>
        <v>14450</v>
      </c>
      <c r="G78" s="441">
        <f t="shared" ref="G78:G81" si="18">H78-F78</f>
        <v>61000</v>
      </c>
      <c r="H78" s="530">
        <f>H84+H88+H94</f>
        <v>75450</v>
      </c>
      <c r="I78" s="268"/>
      <c r="J78" s="268"/>
      <c r="K78" s="268"/>
      <c r="L78" s="268"/>
    </row>
    <row r="79" spans="1:13">
      <c r="A79" s="437"/>
      <c r="B79" s="437"/>
      <c r="C79" s="438">
        <v>52</v>
      </c>
      <c r="D79" s="693" t="s">
        <v>26</v>
      </c>
      <c r="E79" s="694"/>
      <c r="F79" s="441">
        <f>F85+F89+F96</f>
        <v>567600</v>
      </c>
      <c r="G79" s="441">
        <f t="shared" si="18"/>
        <v>-314400</v>
      </c>
      <c r="H79" s="530">
        <f>+H85+H89+H96</f>
        <v>253200</v>
      </c>
      <c r="I79" s="268"/>
      <c r="J79" s="268"/>
      <c r="K79" s="268"/>
      <c r="L79" s="268"/>
    </row>
    <row r="80" spans="1:13">
      <c r="A80" s="437"/>
      <c r="B80" s="437"/>
      <c r="C80" s="438">
        <v>71</v>
      </c>
      <c r="D80" s="687" t="s">
        <v>342</v>
      </c>
      <c r="E80" s="688"/>
      <c r="F80" s="441">
        <f>F90+F95</f>
        <v>10000</v>
      </c>
      <c r="G80" s="441">
        <f t="shared" si="18"/>
        <v>0</v>
      </c>
      <c r="H80" s="441">
        <f>H90+H95</f>
        <v>10000</v>
      </c>
      <c r="I80" s="268"/>
      <c r="J80" s="268"/>
      <c r="K80" s="268"/>
      <c r="L80" s="268"/>
    </row>
    <row r="81" spans="1:13">
      <c r="A81" s="437"/>
      <c r="B81" s="437"/>
      <c r="C81" s="438">
        <v>84</v>
      </c>
      <c r="D81" s="687" t="s">
        <v>343</v>
      </c>
      <c r="E81" s="688"/>
      <c r="F81" s="441">
        <f>F91+F97</f>
        <v>60000</v>
      </c>
      <c r="G81" s="441">
        <f t="shared" si="18"/>
        <v>-60000</v>
      </c>
      <c r="H81" s="441">
        <f t="shared" ref="H81" si="19">H91+H97</f>
        <v>0</v>
      </c>
      <c r="I81" s="268"/>
      <c r="J81" s="268"/>
      <c r="K81" s="268"/>
      <c r="L81" s="268"/>
    </row>
    <row r="82" spans="1:13">
      <c r="A82" s="23"/>
      <c r="B82" s="22">
        <v>41</v>
      </c>
      <c r="C82" s="22"/>
      <c r="D82" s="643" t="s">
        <v>42</v>
      </c>
      <c r="E82" s="644"/>
      <c r="F82" s="431">
        <f>F83+F84+F85</f>
        <v>25000</v>
      </c>
      <c r="G82" s="433">
        <f t="shared" ref="G82:G101" si="20">H82-F82</f>
        <v>0</v>
      </c>
      <c r="H82" s="453">
        <f>H83+H84+H85</f>
        <v>25000</v>
      </c>
      <c r="I82" s="269"/>
      <c r="J82" s="269"/>
      <c r="K82" s="269"/>
      <c r="L82" s="269"/>
    </row>
    <row r="83" spans="1:13">
      <c r="A83" s="24"/>
      <c r="B83" s="24"/>
      <c r="C83" s="24">
        <v>11</v>
      </c>
      <c r="D83" s="638" t="s">
        <v>24</v>
      </c>
      <c r="E83" s="639"/>
      <c r="F83" s="432">
        <v>15500</v>
      </c>
      <c r="G83" s="432">
        <f>POSEBNI_DIO!H94+POSEBNI_DIO!H102+POSEBNI_DIO!H110+POSEBNI_DIO!H118+POSEBNI_DIO!H456+POSEBNI_DIO!H497</f>
        <v>0</v>
      </c>
      <c r="H83" s="432">
        <f>POSEBNI_DIO!I94+POSEBNI_DIO!I102+POSEBNI_DIO!I110+POSEBNI_DIO!I118+POSEBNI_DIO!I456+POSEBNI_DIO!I497</f>
        <v>15500</v>
      </c>
      <c r="I83" s="270"/>
      <c r="J83" s="270"/>
      <c r="K83" s="270"/>
      <c r="L83" s="270"/>
    </row>
    <row r="84" spans="1:13" ht="15" customHeight="1">
      <c r="A84" s="24"/>
      <c r="B84" s="24"/>
      <c r="C84" s="24">
        <v>43</v>
      </c>
      <c r="D84" s="689" t="s">
        <v>308</v>
      </c>
      <c r="E84" s="690"/>
      <c r="F84" s="432">
        <f>POSEBNI_DIO!G104+POSEBNI_DIO!G112+POSEBNI_DIO!G96+POSEBNI_DIO!G498</f>
        <v>9500</v>
      </c>
      <c r="G84" s="432">
        <f>POSEBNI_DIO!H104+POSEBNI_DIO!H112+POSEBNI_DIO!H112+POSEBNI_DIO!H96+POSEBNI_DIO!H498</f>
        <v>0</v>
      </c>
      <c r="H84" s="432">
        <v>9500</v>
      </c>
      <c r="I84" s="270"/>
      <c r="J84" s="270"/>
      <c r="K84" s="270"/>
      <c r="L84" s="270"/>
    </row>
    <row r="85" spans="1:13">
      <c r="A85" s="24"/>
      <c r="B85" s="24"/>
      <c r="C85" s="24">
        <v>52</v>
      </c>
      <c r="D85" s="638" t="s">
        <v>26</v>
      </c>
      <c r="E85" s="639"/>
      <c r="F85" s="432">
        <f>POSEBNI_DIO!G95+POSEBNI_DIO!G111+POSEBNI_DIO!G459+POSEBNI_DIO!G571</f>
        <v>0</v>
      </c>
      <c r="G85" s="435">
        <f t="shared" si="20"/>
        <v>0</v>
      </c>
      <c r="H85" s="455">
        <f>POSEBNI_DIO!I95+POSEBNI_DIO!I111+POSEBNI_DIO!I459+POSEBNI_DIO!I571</f>
        <v>0</v>
      </c>
      <c r="I85" s="270"/>
      <c r="J85" s="270"/>
      <c r="K85" s="270"/>
      <c r="L85" s="270"/>
    </row>
    <row r="86" spans="1:13">
      <c r="A86" s="23"/>
      <c r="B86" s="22">
        <v>42</v>
      </c>
      <c r="C86" s="22"/>
      <c r="D86" s="643" t="s">
        <v>43</v>
      </c>
      <c r="E86" s="644"/>
      <c r="F86" s="431">
        <f>F87+F88+F89+F90+F91</f>
        <v>1049500</v>
      </c>
      <c r="G86" s="431">
        <f t="shared" ref="G86:H86" si="21">G87+G88+G89+G90+G91</f>
        <v>-721000</v>
      </c>
      <c r="H86" s="431">
        <f t="shared" si="21"/>
        <v>328500</v>
      </c>
      <c r="I86" s="269"/>
      <c r="J86" s="269"/>
      <c r="K86" s="269"/>
      <c r="L86" s="269"/>
    </row>
    <row r="87" spans="1:13">
      <c r="A87" s="24"/>
      <c r="B87" s="24"/>
      <c r="C87" s="24">
        <v>11</v>
      </c>
      <c r="D87" s="638" t="s">
        <v>24</v>
      </c>
      <c r="E87" s="639"/>
      <c r="F87" s="432">
        <v>406950</v>
      </c>
      <c r="G87" s="432">
        <f>+H87-F87</f>
        <v>-317600</v>
      </c>
      <c r="H87" s="432">
        <v>89350</v>
      </c>
      <c r="I87" s="270"/>
      <c r="J87" s="270"/>
      <c r="K87" s="270"/>
      <c r="L87" s="270"/>
      <c r="M87" s="258"/>
    </row>
    <row r="88" spans="1:13">
      <c r="A88" s="24"/>
      <c r="B88" s="24"/>
      <c r="C88" s="24">
        <v>43</v>
      </c>
      <c r="D88" s="632" t="s">
        <v>28</v>
      </c>
      <c r="E88" s="640"/>
      <c r="F88" s="432">
        <f>POSEBNI_DIO!G104+POSEBNI_DIO!G173+POSEBNI_DIO!G425+POSEBNI_DIO!G464+POSEBNI_DIO!G472+POSEBNI_DIO!G487</f>
        <v>4950</v>
      </c>
      <c r="G88" s="432">
        <f>+H88-F88</f>
        <v>21000</v>
      </c>
      <c r="H88" s="432">
        <v>25950</v>
      </c>
      <c r="I88" s="270"/>
      <c r="J88" s="270"/>
      <c r="K88" s="270"/>
      <c r="L88" s="270"/>
    </row>
    <row r="89" spans="1:13">
      <c r="A89" s="24"/>
      <c r="B89" s="24"/>
      <c r="C89" s="24">
        <v>52</v>
      </c>
      <c r="D89" s="638" t="s">
        <v>26</v>
      </c>
      <c r="E89" s="639"/>
      <c r="F89" s="432">
        <v>567600</v>
      </c>
      <c r="G89" s="432">
        <f>+H89-F89</f>
        <v>-354400</v>
      </c>
      <c r="H89" s="432">
        <v>213200</v>
      </c>
      <c r="I89" s="270"/>
      <c r="J89" s="270"/>
      <c r="K89" s="270"/>
      <c r="L89" s="270"/>
    </row>
    <row r="90" spans="1:13">
      <c r="A90" s="24"/>
      <c r="B90" s="24"/>
      <c r="C90" s="24">
        <v>71</v>
      </c>
      <c r="D90" s="284" t="s">
        <v>342</v>
      </c>
      <c r="E90" s="285"/>
      <c r="F90" s="432">
        <f>POSEBNI_DIO!G488</f>
        <v>10000</v>
      </c>
      <c r="G90" s="432">
        <f>POSEBNI_DIO!H488</f>
        <v>-10000</v>
      </c>
      <c r="H90" s="432">
        <f t="shared" ref="H90:H91" si="22">+F90+G90</f>
        <v>0</v>
      </c>
      <c r="I90" s="270"/>
      <c r="J90" s="270"/>
      <c r="K90" s="270"/>
      <c r="L90" s="270"/>
    </row>
    <row r="91" spans="1:13">
      <c r="A91" s="24"/>
      <c r="B91" s="24"/>
      <c r="C91" s="24">
        <v>84</v>
      </c>
      <c r="D91" s="284" t="s">
        <v>343</v>
      </c>
      <c r="E91" s="285"/>
      <c r="F91" s="432">
        <f>POSEBNI_DIO!G490</f>
        <v>60000</v>
      </c>
      <c r="G91" s="432">
        <f>POSEBNI_DIO!H490</f>
        <v>-60000</v>
      </c>
      <c r="H91" s="432">
        <f t="shared" si="22"/>
        <v>0</v>
      </c>
      <c r="I91" s="270"/>
      <c r="J91" s="270"/>
      <c r="K91" s="270"/>
      <c r="L91" s="270"/>
    </row>
    <row r="92" spans="1:13">
      <c r="A92" s="23"/>
      <c r="B92" s="22">
        <v>45</v>
      </c>
      <c r="C92" s="22"/>
      <c r="D92" s="643" t="s">
        <v>44</v>
      </c>
      <c r="E92" s="644"/>
      <c r="F92" s="431">
        <f>F93+F94+F96+F97</f>
        <v>60000</v>
      </c>
      <c r="G92" s="433">
        <f>+G93+G94+G95+G96</f>
        <v>90000</v>
      </c>
      <c r="H92" s="453">
        <f>SUM(F92:G92)</f>
        <v>150000</v>
      </c>
      <c r="I92" s="269"/>
      <c r="J92" s="269"/>
      <c r="K92" s="269"/>
      <c r="L92" s="269"/>
    </row>
    <row r="93" spans="1:13">
      <c r="A93" s="24"/>
      <c r="B93" s="24"/>
      <c r="C93" s="24">
        <v>11</v>
      </c>
      <c r="D93" s="638" t="s">
        <v>24</v>
      </c>
      <c r="E93" s="639"/>
      <c r="F93" s="432">
        <v>60000</v>
      </c>
      <c r="G93" s="430">
        <v>0</v>
      </c>
      <c r="H93" s="455">
        <f>SUM(F93:G93)</f>
        <v>60000</v>
      </c>
      <c r="I93" s="270"/>
      <c r="J93" s="270"/>
      <c r="K93" s="270"/>
      <c r="L93" s="270"/>
    </row>
    <row r="94" spans="1:13" ht="14.25" customHeight="1">
      <c r="A94" s="24"/>
      <c r="B94" s="24"/>
      <c r="C94" s="24">
        <v>43</v>
      </c>
      <c r="D94" s="632" t="s">
        <v>28</v>
      </c>
      <c r="E94" s="640"/>
      <c r="F94" s="432">
        <f>POSEBNI_DIO!G142</f>
        <v>0</v>
      </c>
      <c r="G94" s="430">
        <v>40000</v>
      </c>
      <c r="H94" s="455">
        <f t="shared" ref="H94:H95" si="23">SUM(F94:G94)</f>
        <v>40000</v>
      </c>
      <c r="I94" s="270"/>
      <c r="J94" s="270"/>
      <c r="K94" s="270"/>
      <c r="L94" s="270"/>
    </row>
    <row r="95" spans="1:13" ht="14.25" customHeight="1">
      <c r="A95" s="24"/>
      <c r="B95" s="24"/>
      <c r="C95" s="24">
        <v>71</v>
      </c>
      <c r="D95" s="284" t="s">
        <v>342</v>
      </c>
      <c r="E95" s="285"/>
      <c r="F95" s="432">
        <v>0</v>
      </c>
      <c r="G95" s="430">
        <f>+POSEBNI_DIO!H503</f>
        <v>10000</v>
      </c>
      <c r="H95" s="455">
        <f t="shared" si="23"/>
        <v>10000</v>
      </c>
      <c r="I95" s="270"/>
      <c r="J95" s="270"/>
      <c r="K95" s="270"/>
      <c r="L95" s="270"/>
    </row>
    <row r="96" spans="1:13">
      <c r="A96" s="24"/>
      <c r="B96" s="24"/>
      <c r="C96" s="24">
        <v>52</v>
      </c>
      <c r="D96" s="638" t="s">
        <v>26</v>
      </c>
      <c r="E96" s="639"/>
      <c r="F96" s="432">
        <v>0</v>
      </c>
      <c r="G96" s="430">
        <v>40000</v>
      </c>
      <c r="H96" s="455">
        <f>+G96</f>
        <v>40000</v>
      </c>
      <c r="I96" s="270"/>
      <c r="J96" s="270"/>
      <c r="K96" s="270"/>
      <c r="L96" s="270"/>
    </row>
    <row r="97" spans="1:11">
      <c r="C97" s="852">
        <v>84</v>
      </c>
      <c r="D97" s="701" t="s">
        <v>343</v>
      </c>
      <c r="E97" s="701"/>
      <c r="F97" s="270">
        <f>+POSEBNI_DIO!G510</f>
        <v>0</v>
      </c>
      <c r="G97" s="432">
        <f>+H97-F97</f>
        <v>0</v>
      </c>
      <c r="H97" s="455">
        <f>+POSEBNI_DIO!I510</f>
        <v>0</v>
      </c>
    </row>
    <row r="98" spans="1:11">
      <c r="A98" s="305">
        <v>5</v>
      </c>
      <c r="B98" s="305"/>
      <c r="C98" s="305"/>
      <c r="D98" s="635" t="s">
        <v>256</v>
      </c>
      <c r="E98" s="636"/>
      <c r="F98" s="434">
        <f>F99+F100</f>
        <v>0</v>
      </c>
      <c r="G98" s="445">
        <f t="shared" si="20"/>
        <v>0</v>
      </c>
      <c r="H98" s="529">
        <f>H99+H100</f>
        <v>0</v>
      </c>
      <c r="I98" s="258"/>
      <c r="K98" s="258"/>
    </row>
    <row r="99" spans="1:11">
      <c r="A99" s="288"/>
      <c r="B99" s="288"/>
      <c r="C99" s="288">
        <v>11</v>
      </c>
      <c r="D99" s="699" t="s">
        <v>24</v>
      </c>
      <c r="E99" s="700"/>
      <c r="F99" s="436">
        <f>POSEBNI_DIO!G62</f>
        <v>0</v>
      </c>
      <c r="G99" s="435">
        <f t="shared" si="20"/>
        <v>0</v>
      </c>
      <c r="H99" s="460">
        <f>POSEBNI_DIO!I62</f>
        <v>0</v>
      </c>
      <c r="I99" s="258"/>
      <c r="K99" s="258"/>
    </row>
    <row r="100" spans="1:11" ht="14.25" customHeight="1">
      <c r="A100" s="24"/>
      <c r="B100" s="24"/>
      <c r="C100" s="24">
        <v>43</v>
      </c>
      <c r="D100" s="632" t="s">
        <v>28</v>
      </c>
      <c r="E100" s="632"/>
      <c r="F100" s="432">
        <v>0</v>
      </c>
      <c r="G100" s="435">
        <f t="shared" si="20"/>
        <v>0</v>
      </c>
      <c r="H100" s="455">
        <v>0</v>
      </c>
      <c r="I100" s="258"/>
      <c r="K100" s="258"/>
    </row>
    <row r="101" spans="1:11" s="18" customFormat="1" ht="15">
      <c r="A101" s="393"/>
      <c r="B101" s="393">
        <v>54</v>
      </c>
      <c r="C101" s="393"/>
      <c r="D101" s="633" t="s">
        <v>258</v>
      </c>
      <c r="E101" s="634"/>
      <c r="F101" s="431">
        <f>POSEBNI_DIO!G64</f>
        <v>0</v>
      </c>
      <c r="G101" s="435">
        <f t="shared" si="20"/>
        <v>0</v>
      </c>
      <c r="H101" s="453">
        <f>POSEBNI_DIO!I64</f>
        <v>0</v>
      </c>
      <c r="I101" s="394"/>
      <c r="J101" s="394"/>
    </row>
  </sheetData>
  <mergeCells count="106">
    <mergeCell ref="D48:E48"/>
    <mergeCell ref="D99:E99"/>
    <mergeCell ref="D96:E96"/>
    <mergeCell ref="D94:E94"/>
    <mergeCell ref="D77:E77"/>
    <mergeCell ref="D78:E78"/>
    <mergeCell ref="D79:E79"/>
    <mergeCell ref="D85:E85"/>
    <mergeCell ref="D84:E84"/>
    <mergeCell ref="D87:E87"/>
    <mergeCell ref="D86:E86"/>
    <mergeCell ref="D89:E89"/>
    <mergeCell ref="D88:E88"/>
    <mergeCell ref="D93:E93"/>
    <mergeCell ref="D92:E92"/>
    <mergeCell ref="D80:E80"/>
    <mergeCell ref="D49:E49"/>
    <mergeCell ref="D81:E81"/>
    <mergeCell ref="D97:E97"/>
    <mergeCell ref="K19:L19"/>
    <mergeCell ref="D18:E18"/>
    <mergeCell ref="D38:E38"/>
    <mergeCell ref="D37:E37"/>
    <mergeCell ref="D76:E76"/>
    <mergeCell ref="D83:E83"/>
    <mergeCell ref="D82:E82"/>
    <mergeCell ref="D50:E50"/>
    <mergeCell ref="D70:E70"/>
    <mergeCell ref="D69:E69"/>
    <mergeCell ref="D72:E72"/>
    <mergeCell ref="D71:E71"/>
    <mergeCell ref="D74:E74"/>
    <mergeCell ref="D54:E54"/>
    <mergeCell ref="D73:E73"/>
    <mergeCell ref="D75:E75"/>
    <mergeCell ref="D56:E56"/>
    <mergeCell ref="D55:E55"/>
    <mergeCell ref="D51:E51"/>
    <mergeCell ref="D52:E52"/>
    <mergeCell ref="D53:E53"/>
    <mergeCell ref="D43:E43"/>
    <mergeCell ref="D44:E44"/>
    <mergeCell ref="D45:E45"/>
    <mergeCell ref="A3:L3"/>
    <mergeCell ref="A1:L1"/>
    <mergeCell ref="K17:L17"/>
    <mergeCell ref="K9:L9"/>
    <mergeCell ref="D16:E16"/>
    <mergeCell ref="K16:L16"/>
    <mergeCell ref="D9:E9"/>
    <mergeCell ref="D10:E10"/>
    <mergeCell ref="K10:L10"/>
    <mergeCell ref="D17:E17"/>
    <mergeCell ref="D11:E11"/>
    <mergeCell ref="D12:E12"/>
    <mergeCell ref="D13:E13"/>
    <mergeCell ref="D14:E14"/>
    <mergeCell ref="D15:E15"/>
    <mergeCell ref="R55:S55"/>
    <mergeCell ref="F39:L39"/>
    <mergeCell ref="F40:L40"/>
    <mergeCell ref="F41:L41"/>
    <mergeCell ref="D27:E27"/>
    <mergeCell ref="D30:E30"/>
    <mergeCell ref="D29:E29"/>
    <mergeCell ref="N55:O55"/>
    <mergeCell ref="D31:E31"/>
    <mergeCell ref="K31:L31"/>
    <mergeCell ref="K36:L36"/>
    <mergeCell ref="K37:L37"/>
    <mergeCell ref="K34:L34"/>
    <mergeCell ref="K35:L35"/>
    <mergeCell ref="D34:E34"/>
    <mergeCell ref="K33:L33"/>
    <mergeCell ref="K32:L32"/>
    <mergeCell ref="D42:E42"/>
    <mergeCell ref="D47:E47"/>
    <mergeCell ref="D35:E35"/>
    <mergeCell ref="D33:E33"/>
    <mergeCell ref="D28:E28"/>
    <mergeCell ref="D32:E32"/>
    <mergeCell ref="D46:E46"/>
    <mergeCell ref="K18:L18"/>
    <mergeCell ref="D21:E21"/>
    <mergeCell ref="D20:E20"/>
    <mergeCell ref="D100:E100"/>
    <mergeCell ref="D101:E101"/>
    <mergeCell ref="D98:E98"/>
    <mergeCell ref="P55:Q55"/>
    <mergeCell ref="D58:E58"/>
    <mergeCell ref="D57:E57"/>
    <mergeCell ref="D60:E60"/>
    <mergeCell ref="D59:E59"/>
    <mergeCell ref="D62:E62"/>
    <mergeCell ref="D61:E61"/>
    <mergeCell ref="D64:E64"/>
    <mergeCell ref="D63:E63"/>
    <mergeCell ref="D66:E66"/>
    <mergeCell ref="D65:E65"/>
    <mergeCell ref="D68:E68"/>
    <mergeCell ref="D67:E67"/>
    <mergeCell ref="D22:E22"/>
    <mergeCell ref="D26:E26"/>
    <mergeCell ref="D24:E24"/>
    <mergeCell ref="D25:E25"/>
    <mergeCell ref="D23:E23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E74A-3B6D-49AD-81A5-512194DC83CE}">
  <dimension ref="A2:P64"/>
  <sheetViews>
    <sheetView zoomScaleNormal="100" workbookViewId="0">
      <selection activeCell="G33" sqref="G33"/>
    </sheetView>
  </sheetViews>
  <sheetFormatPr defaultRowHeight="14.25"/>
  <cols>
    <col min="1" max="1" width="55.28515625" style="17" customWidth="1"/>
    <col min="2" max="2" width="22.85546875" style="17" customWidth="1"/>
    <col min="3" max="3" width="28.85546875" style="17" customWidth="1"/>
    <col min="4" max="4" width="26.42578125" style="17" customWidth="1"/>
    <col min="5" max="5" width="9.140625" style="17"/>
    <col min="6" max="6" width="18.85546875" style="17" customWidth="1"/>
    <col min="7" max="7" width="13.140625" style="17" bestFit="1" customWidth="1"/>
    <col min="8" max="8" width="12" style="17" bestFit="1" customWidth="1"/>
    <col min="9" max="9" width="12.42578125" style="17" customWidth="1"/>
    <col min="10" max="10" width="11.5703125" style="17" customWidth="1"/>
    <col min="11" max="11" width="9.140625" style="17"/>
    <col min="12" max="13" width="10.85546875" style="17" bestFit="1" customWidth="1"/>
    <col min="14" max="16384" width="9.140625" style="17"/>
  </cols>
  <sheetData>
    <row r="2" spans="1:14">
      <c r="A2" s="703" t="s">
        <v>78</v>
      </c>
      <c r="B2" s="703"/>
      <c r="C2" s="703"/>
      <c r="D2" s="703"/>
      <c r="E2" s="176"/>
      <c r="F2" s="176"/>
      <c r="G2" s="176"/>
      <c r="H2" s="176"/>
      <c r="I2" s="176"/>
      <c r="J2" s="176"/>
      <c r="K2" s="176"/>
      <c r="L2" s="176"/>
      <c r="M2" s="176"/>
    </row>
    <row r="3" spans="1:14">
      <c r="A3" s="179"/>
      <c r="B3" s="179"/>
      <c r="C3" s="179"/>
      <c r="D3" s="179"/>
      <c r="E3" s="176"/>
      <c r="F3" s="176"/>
      <c r="G3" s="176"/>
      <c r="H3" s="176"/>
      <c r="I3" s="176"/>
      <c r="J3" s="176"/>
      <c r="K3" s="176"/>
      <c r="L3" s="176"/>
      <c r="M3" s="176"/>
    </row>
    <row r="4" spans="1:14">
      <c r="A4" s="705" t="s">
        <v>351</v>
      </c>
      <c r="B4" s="705"/>
      <c r="C4" s="705"/>
      <c r="D4" s="705"/>
      <c r="E4" s="176"/>
      <c r="F4" s="176"/>
      <c r="G4" s="176"/>
      <c r="H4" s="176"/>
      <c r="I4" s="176"/>
      <c r="J4" s="176"/>
      <c r="K4" s="176"/>
      <c r="L4" s="176"/>
      <c r="M4" s="176"/>
    </row>
    <row r="6" spans="1:14" ht="15">
      <c r="A6" s="704" t="s">
        <v>45</v>
      </c>
      <c r="B6" s="704"/>
      <c r="C6" s="704"/>
      <c r="D6" s="704"/>
      <c r="E6" s="16"/>
    </row>
    <row r="7" spans="1:14">
      <c r="A7" s="20"/>
      <c r="B7" s="20"/>
      <c r="C7" s="20"/>
      <c r="D7" s="20"/>
    </row>
    <row r="8" spans="1:14" ht="40.5" customHeight="1">
      <c r="A8" s="26" t="s">
        <v>46</v>
      </c>
      <c r="B8" s="406" t="s">
        <v>369</v>
      </c>
      <c r="C8" s="406" t="s">
        <v>349</v>
      </c>
      <c r="D8" s="406" t="s">
        <v>372</v>
      </c>
    </row>
    <row r="9" spans="1:14">
      <c r="A9" s="22" t="s">
        <v>47</v>
      </c>
      <c r="B9" s="407">
        <f>B10+B13+B15+B17+B23+B26+B31+B35+B39</f>
        <v>1943000</v>
      </c>
      <c r="C9" s="407">
        <f>C10+C13+C15+C17+C23+C26+C31+C35+C39</f>
        <v>-587500</v>
      </c>
      <c r="D9" s="407">
        <f>D10+D13+D15+D17+D23+D26+D31+D35+D39</f>
        <v>1355500</v>
      </c>
      <c r="F9" s="258"/>
      <c r="G9" s="258"/>
      <c r="H9" s="258"/>
      <c r="I9" s="258"/>
      <c r="J9" s="258"/>
      <c r="N9" s="258"/>
    </row>
    <row r="10" spans="1:14">
      <c r="A10" s="22" t="s">
        <v>48</v>
      </c>
      <c r="B10" s="553">
        <f>+B11+B12</f>
        <v>193800</v>
      </c>
      <c r="C10" s="407">
        <f t="shared" ref="C10:D10" si="0">+C11+C12</f>
        <v>0</v>
      </c>
      <c r="D10" s="407">
        <f t="shared" si="0"/>
        <v>193800</v>
      </c>
      <c r="G10" s="258"/>
    </row>
    <row r="11" spans="1:14" ht="18" customHeight="1">
      <c r="A11" s="27" t="s">
        <v>49</v>
      </c>
      <c r="B11" s="409">
        <f>+POSEBNI_DIO!G14+POSEBNI_DIO!G22+POSEBNI_DIO!G28+POSEBNI_DIO!G40+POSEBNI_DIO!G46+POSEBNI_DIO!G61+POSEBNI_DIO!G79+POSEBNI_DIO!G259</f>
        <v>68800</v>
      </c>
      <c r="C11" s="408">
        <f>+POSEBNI_DIO!H14+POSEBNI_DIO!H22+POSEBNI_DIO!H28+POSEBNI_DIO!H40+POSEBNI_DIO!H46+POSEBNI_DIO!H61+POSEBNI_DIO!H79+POSEBNI_DIO!H259</f>
        <v>0</v>
      </c>
      <c r="D11" s="408">
        <f>+POSEBNI_DIO!I14+POSEBNI_DIO!I22+POSEBNI_DIO!I28+POSEBNI_DIO!I40+POSEBNI_DIO!I46+POSEBNI_DIO!I61+POSEBNI_DIO!I79+POSEBNI_DIO!I259</f>
        <v>68800</v>
      </c>
      <c r="G11" s="258"/>
    </row>
    <row r="12" spans="1:14">
      <c r="A12" s="23" t="s">
        <v>50</v>
      </c>
      <c r="B12" s="409">
        <f>+POSEBNI_DIO!G230</f>
        <v>125000</v>
      </c>
      <c r="C12" s="408">
        <f>+POSEBNI_DIO!H230</f>
        <v>0</v>
      </c>
      <c r="D12" s="408">
        <f>+POSEBNI_DIO!I230</f>
        <v>125000</v>
      </c>
      <c r="L12" s="258"/>
    </row>
    <row r="13" spans="1:14">
      <c r="A13" s="22" t="s">
        <v>261</v>
      </c>
      <c r="B13" s="553">
        <f t="shared" ref="B13:D13" si="1">B14</f>
        <v>3700</v>
      </c>
      <c r="C13" s="407">
        <f t="shared" si="1"/>
        <v>0</v>
      </c>
      <c r="D13" s="407">
        <f t="shared" si="1"/>
        <v>3700</v>
      </c>
    </row>
    <row r="14" spans="1:14">
      <c r="A14" s="23" t="s">
        <v>51</v>
      </c>
      <c r="B14" s="409">
        <f>+POSEBNI_DIO!G340</f>
        <v>3700</v>
      </c>
      <c r="C14" s="409">
        <f>+POSEBNI_DIO!H340</f>
        <v>0</v>
      </c>
      <c r="D14" s="409">
        <f>+POSEBNI_DIO!I340</f>
        <v>3700</v>
      </c>
    </row>
    <row r="15" spans="1:14">
      <c r="A15" s="22" t="s">
        <v>52</v>
      </c>
      <c r="B15" s="553">
        <f t="shared" ref="B15:D15" si="2">B16</f>
        <v>21500</v>
      </c>
      <c r="C15" s="407">
        <f t="shared" si="2"/>
        <v>0</v>
      </c>
      <c r="D15" s="407">
        <f t="shared" si="2"/>
        <v>21500</v>
      </c>
    </row>
    <row r="16" spans="1:14">
      <c r="A16" s="23" t="s">
        <v>53</v>
      </c>
      <c r="B16" s="409">
        <f>+POSEBNI_DIO!G348</f>
        <v>21500</v>
      </c>
      <c r="C16" s="408">
        <f>+POSEBNI_DIO!H348</f>
        <v>0</v>
      </c>
      <c r="D16" s="408">
        <f>+POSEBNI_DIO!I348</f>
        <v>21500</v>
      </c>
      <c r="H16" s="258"/>
    </row>
    <row r="17" spans="1:13">
      <c r="A17" s="22" t="s">
        <v>54</v>
      </c>
      <c r="B17" s="553">
        <f>B18+B19+B20+B21+B22</f>
        <v>204300</v>
      </c>
      <c r="C17" s="407">
        <f t="shared" ref="C17:D17" si="3">C18+C19+C20+C21+C22</f>
        <v>226500</v>
      </c>
      <c r="D17" s="407">
        <f t="shared" si="3"/>
        <v>430800</v>
      </c>
    </row>
    <row r="18" spans="1:13">
      <c r="A18" s="23" t="s">
        <v>55</v>
      </c>
      <c r="B18" s="409">
        <f>+POSEBNI_DIO!G67</f>
        <v>500</v>
      </c>
      <c r="C18" s="408">
        <f>+POSEBNI_DIO!H67</f>
        <v>0</v>
      </c>
      <c r="D18" s="408">
        <f>+POSEBNI_DIO!I67</f>
        <v>500</v>
      </c>
    </row>
    <row r="19" spans="1:13">
      <c r="A19" s="23" t="s">
        <v>56</v>
      </c>
      <c r="B19" s="409">
        <f>+POSEBNI_DIO!G238+POSEBNI_DIO!G242+POSEBNI_DIO!G246+POSEBNI_DIO!G410</f>
        <v>10500</v>
      </c>
      <c r="C19" s="408">
        <f>+POSEBNI_DIO!H238+POSEBNI_DIO!H242+POSEBNI_DIO!H246+POSEBNI_DIO!H410</f>
        <v>0</v>
      </c>
      <c r="D19" s="408">
        <f>+POSEBNI_DIO!I238+POSEBNI_DIO!I242+POSEBNI_DIO!I246+POSEBNI_DIO!I410</f>
        <v>10500</v>
      </c>
      <c r="M19" s="258"/>
    </row>
    <row r="20" spans="1:13">
      <c r="A20" s="23" t="s">
        <v>57</v>
      </c>
      <c r="B20" s="409">
        <f>+POSEBNI_DIO!G591+POSEBNI_DIO!G508+POSEBNI_DIO!G495+POSEBNI_DIO!G393+POSEBNI_DIO!G598+POSEBNI_DIO!G556</f>
        <v>183000</v>
      </c>
      <c r="C20" s="408">
        <f>+POSEBNI_DIO!H591+POSEBNI_DIO!H508+POSEBNI_DIO!H495+POSEBNI_DIO!H393+POSEBNI_DIO!H598+POSEBNI_DIO!H548+POSEBNI_DIO!H541+POSEBNI_DIO!H598+POSEBNI_DIO!H556</f>
        <v>226500</v>
      </c>
      <c r="D20" s="408">
        <f>+POSEBNI_DIO!I591+POSEBNI_DIO!I508+POSEBNI_DIO!I495+POSEBNI_DIO!I393+POSEBNI_DIO!I598+POSEBNI_DIO!I548+POSEBNI_DIO!I541+POSEBNI_DIO!I598+POSEBNI_DIO!I556</f>
        <v>409500</v>
      </c>
      <c r="I20" s="258"/>
    </row>
    <row r="21" spans="1:13">
      <c r="A21" s="23" t="s">
        <v>58</v>
      </c>
      <c r="B21" s="409">
        <f>+POSEBNI_DIO!G250</f>
        <v>4000</v>
      </c>
      <c r="C21" s="408">
        <f>+POSEBNI_DIO!H250</f>
        <v>0</v>
      </c>
      <c r="D21" s="408">
        <f>+POSEBNI_DIO!I250</f>
        <v>4000</v>
      </c>
    </row>
    <row r="22" spans="1:13">
      <c r="A22" s="23" t="s">
        <v>297</v>
      </c>
      <c r="B22" s="409">
        <f>+POSEBNI_DIO!G55</f>
        <v>6300</v>
      </c>
      <c r="C22" s="408">
        <f>+POSEBNI_DIO!H55</f>
        <v>0</v>
      </c>
      <c r="D22" s="408">
        <f>+POSEBNI_DIO!I55</f>
        <v>6300</v>
      </c>
    </row>
    <row r="23" spans="1:13">
      <c r="A23" s="22" t="s">
        <v>262</v>
      </c>
      <c r="B23" s="553">
        <f t="shared" ref="B23:D23" si="4">+B24+B25</f>
        <v>12500</v>
      </c>
      <c r="C23" s="407">
        <f t="shared" si="4"/>
        <v>0</v>
      </c>
      <c r="D23" s="407">
        <f t="shared" si="4"/>
        <v>12500</v>
      </c>
      <c r="H23" s="258"/>
    </row>
    <row r="24" spans="1:13">
      <c r="A24" s="23" t="s">
        <v>59</v>
      </c>
      <c r="B24" s="409">
        <f>+POSEBNI_DIO!G416</f>
        <v>12500</v>
      </c>
      <c r="C24" s="408">
        <f>+POSEBNI_DIO!H416</f>
        <v>0</v>
      </c>
      <c r="D24" s="408">
        <f>+POSEBNI_DIO!I416</f>
        <v>12500</v>
      </c>
    </row>
    <row r="25" spans="1:13">
      <c r="A25" s="23" t="s">
        <v>318</v>
      </c>
      <c r="B25" s="409">
        <f>+POSEBNI_DIO!G564</f>
        <v>0</v>
      </c>
      <c r="C25" s="408">
        <f>+POSEBNI_DIO!H564</f>
        <v>0</v>
      </c>
      <c r="D25" s="408">
        <f>+POSEBNI_DIO!I564</f>
        <v>0</v>
      </c>
    </row>
    <row r="26" spans="1:13">
      <c r="A26" s="28" t="s">
        <v>60</v>
      </c>
      <c r="B26" s="553">
        <f>B27+B28+B29+B30</f>
        <v>1258200</v>
      </c>
      <c r="C26" s="407">
        <f t="shared" ref="C26:D26" si="5">C27+C28+C29+C30</f>
        <v>-817500</v>
      </c>
      <c r="D26" s="407">
        <f t="shared" si="5"/>
        <v>440700</v>
      </c>
    </row>
    <row r="27" spans="1:13">
      <c r="A27" s="23" t="s">
        <v>61</v>
      </c>
      <c r="B27" s="409">
        <f>+POSEBNI_DIO!G73+POSEBNI_DIO!G93+POSEBNI_DIO!G101+POSEBNI_DIO!G109+POSEBNI_DIO!G117+POSEBNI_DIO!G123+POSEBNI_DIO!G131+POSEBNI_DIO!G140+POSEBNI_DIO!G148+POSEBNI_DIO!G166+POSEBNI_DIO!G184+POSEBNI_DIO!G191+POSEBNI_DIO!G198+POSEBNI_DIO!G205+POSEBNI_DIO!G212+POSEBNI_DIO!G219+POSEBNI_DIO!G422+POSEBNI_DIO!G516+POSEBNI_DIO!G522+POSEBNI_DIO!G528+POSEBNI_DIO!G535+POSEBNI_DIO!G585+POSEBNI_DIO!G609</f>
        <v>397500</v>
      </c>
      <c r="C27" s="409">
        <f>+POSEBNI_DIO!H73+POSEBNI_DIO!H93+POSEBNI_DIO!H101+POSEBNI_DIO!H109+POSEBNI_DIO!H117+POSEBNI_DIO!H123+POSEBNI_DIO!H131+POSEBNI_DIO!H140+POSEBNI_DIO!H148+POSEBNI_DIO!H166+POSEBNI_DIO!H184+POSEBNI_DIO!H191+POSEBNI_DIO!H198+POSEBNI_DIO!H205+POSEBNI_DIO!H212+POSEBNI_DIO!H219+POSEBNI_DIO!H422+POSEBNI_DIO!H516+POSEBNI_DIO!H522+POSEBNI_DIO!H528+POSEBNI_DIO!H535+POSEBNI_DIO!H585+POSEBNI_DIO!H609</f>
        <v>-312500</v>
      </c>
      <c r="D27" s="409">
        <f>+POSEBNI_DIO!I73+POSEBNI_DIO!I93+POSEBNI_DIO!I101+POSEBNI_DIO!I109+POSEBNI_DIO!I117+POSEBNI_DIO!I123+POSEBNI_DIO!I131+POSEBNI_DIO!I140+POSEBNI_DIO!I148+POSEBNI_DIO!I166+POSEBNI_DIO!I184+POSEBNI_DIO!I191+POSEBNI_DIO!I198+POSEBNI_DIO!I205+POSEBNI_DIO!I212+POSEBNI_DIO!I219+POSEBNI_DIO!I422+POSEBNI_DIO!I516+POSEBNI_DIO!I522+POSEBNI_DIO!I528+POSEBNI_DIO!I535+POSEBNI_DIO!I585+POSEBNI_DIO!I609</f>
        <v>85000</v>
      </c>
      <c r="I27" s="258"/>
    </row>
    <row r="28" spans="1:13">
      <c r="A28" s="23" t="s">
        <v>62</v>
      </c>
      <c r="B28" s="409">
        <f>+POSEBNI_DIO!G255+POSEBNI_DIO!G575</f>
        <v>201500</v>
      </c>
      <c r="C28" s="408">
        <f>+POSEBNI_DIO!H255+POSEBNI_DIO!H575</f>
        <v>0</v>
      </c>
      <c r="D28" s="408">
        <f>+POSEBNI_DIO!I255+POSEBNI_DIO!I575</f>
        <v>201500</v>
      </c>
      <c r="F28" s="359"/>
      <c r="G28" s="258"/>
      <c r="H28" s="258"/>
      <c r="M28" s="258"/>
    </row>
    <row r="29" spans="1:13">
      <c r="A29" s="23" t="s">
        <v>63</v>
      </c>
      <c r="B29" s="409">
        <f>+POSEBNI_DIO!G455+POSEBNI_DIO!G387</f>
        <v>12000</v>
      </c>
      <c r="C29" s="408">
        <f>+POSEBNI_DIO!H455+POSEBNI_DIO!H387</f>
        <v>0</v>
      </c>
      <c r="D29" s="408">
        <f>+POSEBNI_DIO!I455+POSEBNI_DIO!I387</f>
        <v>12000</v>
      </c>
      <c r="F29" s="258"/>
      <c r="I29" s="258"/>
    </row>
    <row r="30" spans="1:13" ht="18" customHeight="1">
      <c r="A30" s="29" t="s">
        <v>64</v>
      </c>
      <c r="B30" s="409">
        <f>+POSEBNI_DIO!G155+POSEBNI_DIO!G172+POSEBNI_DIO!G178+POSEBNI_DIO!G403+POSEBNI_DIO!G432+POSEBNI_DIO!G439+POSEBNI_DIO!G446+POSEBNI_DIO!G463+POSEBNI_DIO!G471+POSEBNI_DIO!G479+POSEBNI_DIO!G485</f>
        <v>647200</v>
      </c>
      <c r="C30" s="408">
        <f>+POSEBNI_DIO!H155+POSEBNI_DIO!H172+POSEBNI_DIO!H178+POSEBNI_DIO!H403+POSEBNI_DIO!H432+POSEBNI_DIO!H439+POSEBNI_DIO!H446+POSEBNI_DIO!H463+POSEBNI_DIO!H471+POSEBNI_DIO!H479+POSEBNI_DIO!H485</f>
        <v>-505000</v>
      </c>
      <c r="D30" s="408">
        <f>+POSEBNI_DIO!I155+POSEBNI_DIO!I172+POSEBNI_DIO!I178+POSEBNI_DIO!I403+POSEBNI_DIO!I432+POSEBNI_DIO!I439+POSEBNI_DIO!I446+POSEBNI_DIO!I463+POSEBNI_DIO!I471+POSEBNI_DIO!I479+POSEBNI_DIO!I485</f>
        <v>142200</v>
      </c>
      <c r="G30" s="258"/>
      <c r="H30" s="258"/>
    </row>
    <row r="31" spans="1:13">
      <c r="A31" s="28" t="s">
        <v>65</v>
      </c>
      <c r="B31" s="553">
        <f t="shared" ref="B31:D31" si="6">B32+B33+B34</f>
        <v>32000</v>
      </c>
      <c r="C31" s="407">
        <f t="shared" si="6"/>
        <v>3500</v>
      </c>
      <c r="D31" s="407">
        <f t="shared" si="6"/>
        <v>35500</v>
      </c>
      <c r="I31" s="258"/>
    </row>
    <row r="32" spans="1:13">
      <c r="A32" s="23" t="s">
        <v>66</v>
      </c>
      <c r="B32" s="409">
        <f>+POSEBNI_DIO!G364+POSEBNI_DIO!G370</f>
        <v>22000</v>
      </c>
      <c r="C32" s="408">
        <f>+POSEBNI_DIO!H364+POSEBNI_DIO!H370</f>
        <v>0</v>
      </c>
      <c r="D32" s="408">
        <f>+POSEBNI_DIO!I364+POSEBNI_DIO!I370</f>
        <v>22000</v>
      </c>
      <c r="H32" s="258"/>
    </row>
    <row r="33" spans="1:12">
      <c r="A33" s="23" t="s">
        <v>67</v>
      </c>
      <c r="B33" s="409">
        <f>+POSEBNI_DIO!G358</f>
        <v>3000</v>
      </c>
      <c r="C33" s="408">
        <f>+POSEBNI_DIO!H358</f>
        <v>0</v>
      </c>
      <c r="D33" s="408">
        <f>+POSEBNI_DIO!I358</f>
        <v>3000</v>
      </c>
    </row>
    <row r="34" spans="1:12">
      <c r="A34" s="23" t="s">
        <v>68</v>
      </c>
      <c r="B34" s="409">
        <f>+POSEBNI_DIO!G377</f>
        <v>7000</v>
      </c>
      <c r="C34" s="408">
        <f>+POSEBNI_DIO!H377</f>
        <v>3500</v>
      </c>
      <c r="D34" s="408">
        <f>+POSEBNI_DIO!I377</f>
        <v>10500</v>
      </c>
      <c r="L34" s="258"/>
    </row>
    <row r="35" spans="1:12">
      <c r="A35" s="22" t="s">
        <v>69</v>
      </c>
      <c r="B35" s="553">
        <f>B36+B37+B38</f>
        <v>178000</v>
      </c>
      <c r="C35" s="407">
        <f t="shared" ref="C35:D35" si="7">C36+C37+C38</f>
        <v>0</v>
      </c>
      <c r="D35" s="407">
        <f t="shared" si="7"/>
        <v>178000</v>
      </c>
    </row>
    <row r="36" spans="1:12">
      <c r="A36" s="29" t="s">
        <v>70</v>
      </c>
      <c r="B36" s="409">
        <f>+POSEBNI_DIO!G271+POSEBNI_DIO!G288+POSEBNI_DIO!G295+POSEBNI_DIO!G279</f>
        <v>173500</v>
      </c>
      <c r="C36" s="408">
        <f>+POSEBNI_DIO!H271+POSEBNI_DIO!H288+POSEBNI_DIO!H295+POSEBNI_DIO!H279</f>
        <v>0</v>
      </c>
      <c r="D36" s="408">
        <f>+POSEBNI_DIO!I271+POSEBNI_DIO!I288+POSEBNI_DIO!I295+POSEBNI_DIO!I279</f>
        <v>173500</v>
      </c>
    </row>
    <row r="37" spans="1:12">
      <c r="A37" s="23" t="s">
        <v>71</v>
      </c>
      <c r="B37" s="409">
        <f>+POSEBNI_DIO!G301</f>
        <v>2500</v>
      </c>
      <c r="C37" s="408">
        <f>+POSEBNI_DIO!H301</f>
        <v>0</v>
      </c>
      <c r="D37" s="408">
        <f>+POSEBNI_DIO!I301</f>
        <v>2500</v>
      </c>
    </row>
    <row r="38" spans="1:12">
      <c r="A38" s="23" t="s">
        <v>72</v>
      </c>
      <c r="B38" s="409">
        <f>+POSEBNI_DIO!G307</f>
        <v>2000</v>
      </c>
      <c r="C38" s="408">
        <f>+POSEBNI_DIO!H307</f>
        <v>0</v>
      </c>
      <c r="D38" s="408">
        <f>+POSEBNI_DIO!I307</f>
        <v>2000</v>
      </c>
    </row>
    <row r="39" spans="1:12">
      <c r="A39" s="22" t="s">
        <v>73</v>
      </c>
      <c r="B39" s="553">
        <f t="shared" ref="B39:D39" si="8">B40+B41+B42</f>
        <v>39000</v>
      </c>
      <c r="C39" s="407">
        <f t="shared" si="8"/>
        <v>0</v>
      </c>
      <c r="D39" s="407">
        <f t="shared" si="8"/>
        <v>39000</v>
      </c>
    </row>
    <row r="40" spans="1:12">
      <c r="A40" s="23" t="s">
        <v>74</v>
      </c>
      <c r="B40" s="409">
        <f>+POSEBNI_DIO!G323+POSEBNI_DIO!G330</f>
        <v>0</v>
      </c>
      <c r="C40" s="408">
        <f>+POSEBNI_DIO!H323+POSEBNI_DIO!H330</f>
        <v>0</v>
      </c>
      <c r="D40" s="408">
        <f>+POSEBNI_DIO!I323+POSEBNI_DIO!I330</f>
        <v>0</v>
      </c>
    </row>
    <row r="41" spans="1:12">
      <c r="A41" s="23" t="s">
        <v>75</v>
      </c>
      <c r="B41" s="409">
        <f>+POSEBNI_DIO!G34</f>
        <v>16000</v>
      </c>
      <c r="C41" s="408">
        <f>+POSEBNI_DIO!H34</f>
        <v>0</v>
      </c>
      <c r="D41" s="408">
        <f>+POSEBNI_DIO!I34</f>
        <v>16000</v>
      </c>
    </row>
    <row r="42" spans="1:12">
      <c r="A42" s="29" t="s">
        <v>76</v>
      </c>
      <c r="B42" s="409">
        <f>+POSEBNI_DIO!G315</f>
        <v>23000</v>
      </c>
      <c r="C42" s="408">
        <f>+POSEBNI_DIO!H315</f>
        <v>0</v>
      </c>
      <c r="D42" s="408">
        <f>+POSEBNI_DIO!I315</f>
        <v>23000</v>
      </c>
    </row>
    <row r="43" spans="1:12">
      <c r="B43" s="359"/>
    </row>
    <row r="44" spans="1:12">
      <c r="B44" s="359"/>
    </row>
    <row r="49" spans="1:16" ht="15">
      <c r="A49" s="180"/>
    </row>
    <row r="51" spans="1:16" ht="15">
      <c r="C51" s="702"/>
      <c r="D51" s="702"/>
      <c r="E51" s="702"/>
      <c r="F51" s="702"/>
      <c r="G51" s="702"/>
      <c r="H51" s="702"/>
      <c r="I51" s="702"/>
      <c r="J51" s="702"/>
      <c r="K51" s="702"/>
      <c r="L51" s="702"/>
      <c r="M51" s="702"/>
      <c r="N51" s="702"/>
      <c r="O51" s="702"/>
      <c r="P51" s="702"/>
    </row>
    <row r="53" spans="1:16" ht="15">
      <c r="A53"/>
    </row>
    <row r="54" spans="1:16" ht="15" customHeight="1"/>
    <row r="55" spans="1:16" ht="15" customHeight="1"/>
    <row r="57" spans="1:16" ht="15">
      <c r="A57"/>
      <c r="B57"/>
      <c r="C57"/>
      <c r="D57"/>
      <c r="E57"/>
      <c r="F57"/>
      <c r="G57"/>
      <c r="H57"/>
      <c r="I57"/>
      <c r="J57"/>
      <c r="K57"/>
      <c r="L57"/>
      <c r="M57"/>
    </row>
    <row r="58" spans="1:16" ht="15" customHeight="1">
      <c r="A58"/>
      <c r="B58"/>
      <c r="C58"/>
      <c r="D58"/>
      <c r="E58"/>
      <c r="F58"/>
      <c r="G58"/>
      <c r="H58"/>
      <c r="I58"/>
      <c r="J58"/>
      <c r="K58"/>
      <c r="L58"/>
      <c r="M58"/>
    </row>
    <row r="59" spans="1:16" ht="15">
      <c r="A59" s="702"/>
      <c r="B59" s="702"/>
      <c r="C59" s="702"/>
      <c r="D59" s="702"/>
      <c r="E59" s="702"/>
      <c r="F59" s="702"/>
      <c r="G59" s="702"/>
      <c r="H59" s="702"/>
      <c r="I59" s="702"/>
      <c r="J59" s="702"/>
      <c r="K59" s="702"/>
      <c r="L59" s="702"/>
      <c r="M59" s="702"/>
    </row>
    <row r="60" spans="1:16" ht="15">
      <c r="A60"/>
      <c r="B60"/>
      <c r="C60"/>
      <c r="D60"/>
      <c r="E60"/>
      <c r="F60"/>
      <c r="G60"/>
      <c r="H60"/>
      <c r="I60"/>
      <c r="J60"/>
      <c r="K60"/>
      <c r="L60"/>
      <c r="M60"/>
    </row>
    <row r="61" spans="1:16" ht="15">
      <c r="A61"/>
      <c r="B61"/>
      <c r="C61"/>
      <c r="D61"/>
      <c r="E61"/>
      <c r="F61"/>
      <c r="G61"/>
      <c r="H61"/>
      <c r="I61"/>
      <c r="J61"/>
      <c r="K61"/>
      <c r="L61"/>
      <c r="M61"/>
    </row>
    <row r="62" spans="1:16" ht="15">
      <c r="A62"/>
      <c r="B62"/>
      <c r="C62"/>
      <c r="D62"/>
      <c r="E62"/>
      <c r="F62"/>
      <c r="G62"/>
      <c r="H62"/>
      <c r="I62"/>
      <c r="J62"/>
      <c r="K62"/>
      <c r="L62"/>
      <c r="M62"/>
    </row>
    <row r="63" spans="1:16" ht="15">
      <c r="A63"/>
      <c r="B63"/>
      <c r="C63"/>
      <c r="D63"/>
      <c r="E63"/>
      <c r="F63"/>
      <c r="G63"/>
      <c r="H63"/>
      <c r="I63"/>
      <c r="J63"/>
      <c r="K63"/>
      <c r="L63"/>
      <c r="M63"/>
    </row>
    <row r="64" spans="1:16" ht="15">
      <c r="A64"/>
      <c r="B64"/>
      <c r="C64"/>
      <c r="D64"/>
      <c r="E64"/>
      <c r="F64"/>
      <c r="G64"/>
      <c r="H64"/>
      <c r="I64"/>
      <c r="J64"/>
      <c r="K64"/>
      <c r="L64"/>
      <c r="M64"/>
    </row>
  </sheetData>
  <mergeCells count="5">
    <mergeCell ref="A59:M59"/>
    <mergeCell ref="C51:P51"/>
    <mergeCell ref="A2:D2"/>
    <mergeCell ref="A6:D6"/>
    <mergeCell ref="A4:D4"/>
  </mergeCells>
  <phoneticPr fontId="49" type="noConversion"/>
  <pageMargins left="0.7" right="0.7" top="0.75" bottom="0.75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88CA-B6B7-4AB5-B8D8-203E19145D5C}">
  <dimension ref="A1:M15"/>
  <sheetViews>
    <sheetView zoomScaleNormal="100" workbookViewId="0">
      <selection activeCell="G20" sqref="G20"/>
    </sheetView>
  </sheetViews>
  <sheetFormatPr defaultRowHeight="15"/>
  <cols>
    <col min="5" max="5" width="12" customWidth="1"/>
    <col min="9" max="9" width="10.7109375" bestFit="1" customWidth="1"/>
    <col min="11" max="11" width="12.5703125" customWidth="1"/>
  </cols>
  <sheetData>
    <row r="1" spans="1:13">
      <c r="B1" s="180" t="s">
        <v>252</v>
      </c>
    </row>
    <row r="2" spans="1:13">
      <c r="A2" s="702" t="s">
        <v>251</v>
      </c>
      <c r="B2" s="702"/>
      <c r="C2" s="702"/>
      <c r="D2" s="702"/>
      <c r="E2" s="702"/>
      <c r="F2" s="702"/>
      <c r="G2" s="702"/>
      <c r="H2" s="702"/>
      <c r="I2" s="702"/>
      <c r="J2" s="702"/>
      <c r="K2" s="702"/>
      <c r="L2" s="702"/>
      <c r="M2" s="702"/>
    </row>
    <row r="4" spans="1:13" ht="34.5" customHeight="1">
      <c r="A4" s="754" t="s">
        <v>350</v>
      </c>
      <c r="B4" s="754"/>
      <c r="C4" s="754"/>
      <c r="D4" s="754"/>
      <c r="E4" s="754"/>
      <c r="F4" s="754"/>
      <c r="G4" s="754"/>
      <c r="H4" s="754"/>
      <c r="I4" s="754"/>
      <c r="J4" s="754"/>
      <c r="K4" s="754"/>
      <c r="L4" s="754"/>
      <c r="M4" s="754"/>
    </row>
    <row r="6" spans="1:13" ht="29.25" customHeight="1">
      <c r="A6" s="187" t="s">
        <v>19</v>
      </c>
      <c r="B6" s="187" t="s">
        <v>20</v>
      </c>
      <c r="C6" s="187" t="s">
        <v>21</v>
      </c>
      <c r="D6" s="746" t="s">
        <v>253</v>
      </c>
      <c r="E6" s="747"/>
      <c r="F6" s="748"/>
      <c r="G6" s="749"/>
      <c r="H6" s="750" t="s">
        <v>370</v>
      </c>
      <c r="I6" s="751"/>
      <c r="J6" s="746" t="s">
        <v>349</v>
      </c>
      <c r="K6" s="747"/>
      <c r="L6" s="752" t="s">
        <v>383</v>
      </c>
      <c r="M6" s="753"/>
    </row>
    <row r="7" spans="1:13" ht="29.25" customHeight="1">
      <c r="A7" s="287">
        <v>8</v>
      </c>
      <c r="B7" s="287"/>
      <c r="C7" s="287"/>
      <c r="D7" s="740" t="s">
        <v>254</v>
      </c>
      <c r="E7" s="741"/>
      <c r="F7" s="742"/>
      <c r="G7" s="743"/>
      <c r="H7" s="744">
        <f>H8</f>
        <v>0</v>
      </c>
      <c r="I7" s="745"/>
      <c r="J7" s="738">
        <f>L7-H7</f>
        <v>0</v>
      </c>
      <c r="K7" s="739"/>
      <c r="L7" s="738">
        <v>0</v>
      </c>
      <c r="M7" s="739"/>
    </row>
    <row r="8" spans="1:13" ht="20.25" customHeight="1">
      <c r="A8" s="181"/>
      <c r="B8" s="181">
        <v>84</v>
      </c>
      <c r="C8" s="181"/>
      <c r="D8" s="724" t="s">
        <v>255</v>
      </c>
      <c r="E8" s="725"/>
      <c r="F8" s="726"/>
      <c r="G8" s="727"/>
      <c r="H8" s="728">
        <f>H9+H10</f>
        <v>0</v>
      </c>
      <c r="I8" s="729"/>
      <c r="J8" s="738">
        <f t="shared" ref="J8:J9" si="0">L8-H8</f>
        <v>0</v>
      </c>
      <c r="K8" s="739"/>
      <c r="L8" s="708">
        <v>0</v>
      </c>
      <c r="M8" s="709"/>
    </row>
    <row r="9" spans="1:13" ht="17.25" customHeight="1">
      <c r="A9" s="182"/>
      <c r="B9" s="182"/>
      <c r="C9" s="182">
        <v>11</v>
      </c>
      <c r="D9" s="710" t="s">
        <v>24</v>
      </c>
      <c r="E9" s="711"/>
      <c r="F9" s="712"/>
      <c r="G9" s="713"/>
      <c r="H9" s="714">
        <v>0</v>
      </c>
      <c r="I9" s="715"/>
      <c r="J9" s="738">
        <f t="shared" si="0"/>
        <v>0</v>
      </c>
      <c r="K9" s="739"/>
      <c r="L9" s="718">
        <v>0</v>
      </c>
      <c r="M9" s="719"/>
    </row>
    <row r="10" spans="1:13" ht="35.25" customHeight="1">
      <c r="A10" s="182"/>
      <c r="B10" s="182"/>
      <c r="C10" s="182">
        <v>84</v>
      </c>
      <c r="D10" s="853" t="s">
        <v>326</v>
      </c>
      <c r="E10" s="854"/>
      <c r="F10" s="720"/>
      <c r="G10" s="721"/>
      <c r="H10" s="722">
        <v>0</v>
      </c>
      <c r="I10" s="723"/>
      <c r="J10" s="706">
        <f>L10-H10</f>
        <v>0</v>
      </c>
      <c r="K10" s="707"/>
      <c r="L10" s="706">
        <v>0</v>
      </c>
      <c r="M10" s="707"/>
    </row>
    <row r="11" spans="1:13" ht="34.5" customHeight="1">
      <c r="A11" s="301">
        <v>5</v>
      </c>
      <c r="B11" s="301"/>
      <c r="C11" s="301"/>
      <c r="D11" s="730" t="s">
        <v>256</v>
      </c>
      <c r="E11" s="731"/>
      <c r="F11" s="732"/>
      <c r="G11" s="733"/>
      <c r="H11" s="734">
        <f>H12+H13</f>
        <v>0</v>
      </c>
      <c r="I11" s="735"/>
      <c r="J11" s="716">
        <f>L11-H11</f>
        <v>0</v>
      </c>
      <c r="K11" s="717"/>
      <c r="L11" s="716">
        <v>0</v>
      </c>
      <c r="M11" s="717"/>
    </row>
    <row r="12" spans="1:13" ht="33.75" customHeight="1">
      <c r="A12" s="181"/>
      <c r="B12" s="181">
        <v>53</v>
      </c>
      <c r="C12" s="181"/>
      <c r="D12" s="736" t="s">
        <v>257</v>
      </c>
      <c r="E12" s="737"/>
      <c r="F12" s="726"/>
      <c r="G12" s="727"/>
      <c r="H12" s="728">
        <v>0</v>
      </c>
      <c r="I12" s="729"/>
      <c r="J12" s="716">
        <f t="shared" ref="J12:J14" si="1">L12-H12</f>
        <v>0</v>
      </c>
      <c r="K12" s="717"/>
      <c r="L12" s="708">
        <v>0</v>
      </c>
      <c r="M12" s="709"/>
    </row>
    <row r="13" spans="1:13">
      <c r="A13" s="181"/>
      <c r="B13" s="181">
        <v>54</v>
      </c>
      <c r="C13" s="181"/>
      <c r="D13" s="724" t="s">
        <v>258</v>
      </c>
      <c r="E13" s="725"/>
      <c r="F13" s="726"/>
      <c r="G13" s="727"/>
      <c r="H13" s="728">
        <f>H14</f>
        <v>0</v>
      </c>
      <c r="I13" s="729"/>
      <c r="J13" s="716">
        <f t="shared" si="1"/>
        <v>0</v>
      </c>
      <c r="K13" s="717"/>
      <c r="L13" s="708">
        <v>0</v>
      </c>
      <c r="M13" s="709"/>
    </row>
    <row r="14" spans="1:13">
      <c r="A14" s="182"/>
      <c r="B14" s="182"/>
      <c r="C14" s="182">
        <v>11</v>
      </c>
      <c r="D14" s="710" t="s">
        <v>24</v>
      </c>
      <c r="E14" s="711"/>
      <c r="F14" s="712"/>
      <c r="G14" s="713"/>
      <c r="H14" s="714">
        <v>0</v>
      </c>
      <c r="I14" s="715"/>
      <c r="J14" s="716">
        <f t="shared" si="1"/>
        <v>0</v>
      </c>
      <c r="K14" s="717"/>
      <c r="L14" s="718">
        <v>0</v>
      </c>
      <c r="M14" s="719"/>
    </row>
    <row r="15" spans="1:13">
      <c r="H15" s="410"/>
      <c r="I15" s="410"/>
    </row>
  </sheetData>
  <mergeCells count="47">
    <mergeCell ref="A2:M2"/>
    <mergeCell ref="D6:E6"/>
    <mergeCell ref="F6:G6"/>
    <mergeCell ref="H6:I6"/>
    <mergeCell ref="J6:K6"/>
    <mergeCell ref="L6:M6"/>
    <mergeCell ref="A4:M4"/>
    <mergeCell ref="D7:E7"/>
    <mergeCell ref="F7:G7"/>
    <mergeCell ref="H7:I7"/>
    <mergeCell ref="J7:K7"/>
    <mergeCell ref="L7:M7"/>
    <mergeCell ref="D8:E8"/>
    <mergeCell ref="F8:G8"/>
    <mergeCell ref="H8:I8"/>
    <mergeCell ref="J8:K8"/>
    <mergeCell ref="L8:M8"/>
    <mergeCell ref="D9:E9"/>
    <mergeCell ref="F9:G9"/>
    <mergeCell ref="H9:I9"/>
    <mergeCell ref="J9:K9"/>
    <mergeCell ref="L9:M9"/>
    <mergeCell ref="F11:G11"/>
    <mergeCell ref="H11:I11"/>
    <mergeCell ref="J11:K11"/>
    <mergeCell ref="L11:M11"/>
    <mergeCell ref="D12:E12"/>
    <mergeCell ref="F12:G12"/>
    <mergeCell ref="H12:I12"/>
    <mergeCell ref="J12:K12"/>
    <mergeCell ref="L12:M12"/>
    <mergeCell ref="L10:M10"/>
    <mergeCell ref="L13:M13"/>
    <mergeCell ref="D14:E14"/>
    <mergeCell ref="F14:G14"/>
    <mergeCell ref="H14:I14"/>
    <mergeCell ref="J14:K14"/>
    <mergeCell ref="L14:M14"/>
    <mergeCell ref="F10:G10"/>
    <mergeCell ref="H10:I10"/>
    <mergeCell ref="D10:E10"/>
    <mergeCell ref="J10:K10"/>
    <mergeCell ref="D13:E13"/>
    <mergeCell ref="F13:G13"/>
    <mergeCell ref="H13:I13"/>
    <mergeCell ref="J13:K13"/>
    <mergeCell ref="D11:E11"/>
  </mergeCells>
  <pageMargins left="0.7" right="0.7" top="0.75" bottom="0.75" header="0.3" footer="0.3"/>
  <pageSetup paperSize="9" scale="9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D263-E6C3-492E-8139-02F391DF9E4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38B2-690F-4CAD-8A1C-E0608601C0B4}">
  <dimension ref="A1:BTU658"/>
  <sheetViews>
    <sheetView tabSelected="1" view="pageBreakPreview" zoomScale="93" zoomScaleNormal="93" zoomScaleSheetLayoutView="93" zoomScalePageLayoutView="85" workbookViewId="0">
      <selection activeCell="M12" sqref="M12"/>
    </sheetView>
  </sheetViews>
  <sheetFormatPr defaultColWidth="9.85546875" defaultRowHeight="15"/>
  <cols>
    <col min="1" max="1" width="5.7109375" style="30" customWidth="1"/>
    <col min="2" max="2" width="5.140625" style="30" customWidth="1"/>
    <col min="3" max="3" width="5.5703125" style="31" customWidth="1"/>
    <col min="4" max="4" width="12.140625" style="31" customWidth="1"/>
    <col min="5" max="5" width="8.5703125" style="31" customWidth="1"/>
    <col min="6" max="6" width="78.85546875" style="1" customWidth="1"/>
    <col min="7" max="7" width="22.42578125" style="62" customWidth="1"/>
    <col min="8" max="8" width="23.140625" style="1" customWidth="1"/>
    <col min="9" max="9" width="23.7109375" style="1" customWidth="1"/>
    <col min="10" max="10" width="20.5703125" style="1" customWidth="1"/>
    <col min="11" max="11" width="12.85546875" style="1" customWidth="1"/>
    <col min="12" max="12" width="9.85546875" style="1" customWidth="1"/>
    <col min="13" max="13" width="12" style="1" customWidth="1"/>
    <col min="14" max="17" width="9.85546875" style="1" customWidth="1"/>
    <col min="18" max="173" width="9.85546875" style="1"/>
    <col min="174" max="16384" width="9.85546875" style="4"/>
  </cols>
  <sheetData>
    <row r="1" spans="1:9" ht="15.75">
      <c r="A1" s="275"/>
      <c r="B1" s="275"/>
      <c r="C1" s="776" t="s">
        <v>77</v>
      </c>
      <c r="D1" s="776"/>
      <c r="E1" s="776"/>
      <c r="F1" s="776"/>
      <c r="G1" s="361"/>
      <c r="H1" s="260"/>
      <c r="I1" s="260"/>
    </row>
    <row r="2" spans="1:9" ht="15.75" customHeight="1">
      <c r="A2" s="618" t="s">
        <v>259</v>
      </c>
      <c r="B2" s="618"/>
      <c r="C2" s="618"/>
      <c r="D2" s="618"/>
      <c r="E2" s="618"/>
      <c r="F2" s="618"/>
      <c r="G2" s="618"/>
      <c r="H2" s="618"/>
      <c r="I2" s="618"/>
    </row>
    <row r="3" spans="1:9" ht="35.25" customHeight="1">
      <c r="A3" s="795" t="s">
        <v>382</v>
      </c>
      <c r="B3" s="795"/>
      <c r="C3" s="795"/>
      <c r="D3" s="795"/>
      <c r="E3" s="795"/>
      <c r="F3" s="795"/>
      <c r="G3" s="795"/>
      <c r="H3" s="795"/>
      <c r="I3" s="795"/>
    </row>
    <row r="4" spans="1:9" ht="17.25" customHeight="1">
      <c r="A4" s="177"/>
      <c r="B4" s="177"/>
      <c r="C4" s="177"/>
      <c r="D4" s="177"/>
      <c r="E4" s="177"/>
      <c r="F4" s="178"/>
      <c r="G4" s="362"/>
      <c r="H4" s="175"/>
      <c r="I4" s="175"/>
    </row>
    <row r="5" spans="1:9" ht="21" customHeight="1">
      <c r="A5" s="777" t="s">
        <v>19</v>
      </c>
      <c r="B5" s="777" t="s">
        <v>20</v>
      </c>
      <c r="C5" s="780" t="s">
        <v>79</v>
      </c>
      <c r="D5" s="783" t="s">
        <v>80</v>
      </c>
      <c r="E5" s="188"/>
      <c r="F5" s="786" t="s">
        <v>81</v>
      </c>
      <c r="G5" s="789" t="s">
        <v>356</v>
      </c>
      <c r="H5" s="792" t="s">
        <v>348</v>
      </c>
      <c r="I5" s="792" t="s">
        <v>357</v>
      </c>
    </row>
    <row r="6" spans="1:9" ht="27.75" customHeight="1">
      <c r="A6" s="778"/>
      <c r="B6" s="778"/>
      <c r="C6" s="781"/>
      <c r="D6" s="784"/>
      <c r="E6" s="189"/>
      <c r="F6" s="787"/>
      <c r="G6" s="790"/>
      <c r="H6" s="793"/>
      <c r="I6" s="793"/>
    </row>
    <row r="7" spans="1:9" ht="41.25" customHeight="1">
      <c r="A7" s="779"/>
      <c r="B7" s="779"/>
      <c r="C7" s="782"/>
      <c r="D7" s="785"/>
      <c r="E7" s="190"/>
      <c r="F7" s="788"/>
      <c r="G7" s="791"/>
      <c r="H7" s="794"/>
      <c r="I7" s="794"/>
    </row>
    <row r="8" spans="1:9" ht="15.75">
      <c r="A8" s="87"/>
      <c r="B8" s="87"/>
      <c r="C8" s="88"/>
      <c r="D8" s="88"/>
      <c r="E8" s="88"/>
      <c r="F8" s="89" t="s">
        <v>82</v>
      </c>
      <c r="G8" s="90">
        <f>+G9+G225+G266+G383</f>
        <v>1943000</v>
      </c>
      <c r="H8" s="90">
        <f>+H9+H225+H266+H383</f>
        <v>-587500</v>
      </c>
      <c r="I8" s="90">
        <f>+I9+I225+I266+I383</f>
        <v>1355500</v>
      </c>
    </row>
    <row r="9" spans="1:9" ht="15.75">
      <c r="A9" s="91"/>
      <c r="B9" s="91"/>
      <c r="C9" s="92"/>
      <c r="D9" s="92"/>
      <c r="E9" s="92"/>
      <c r="F9" s="93" t="s">
        <v>83</v>
      </c>
      <c r="G9" s="94">
        <f t="shared" ref="G9:I9" si="0">SUM(G10)</f>
        <v>494600</v>
      </c>
      <c r="H9" s="94">
        <f t="shared" si="0"/>
        <v>-350000</v>
      </c>
      <c r="I9" s="94">
        <f t="shared" si="0"/>
        <v>144600</v>
      </c>
    </row>
    <row r="10" spans="1:9" ht="15.75">
      <c r="A10" s="95"/>
      <c r="B10" s="95"/>
      <c r="C10" s="96"/>
      <c r="D10" s="96"/>
      <c r="E10" s="96"/>
      <c r="F10" s="97" t="s">
        <v>84</v>
      </c>
      <c r="G10" s="98">
        <f>+G11+G128</f>
        <v>494600</v>
      </c>
      <c r="H10" s="98">
        <f>+H11+H128</f>
        <v>-350000</v>
      </c>
      <c r="I10" s="98">
        <f>+I11+I128</f>
        <v>144600</v>
      </c>
    </row>
    <row r="11" spans="1:9" ht="15.75">
      <c r="A11" s="99"/>
      <c r="B11" s="99"/>
      <c r="C11" s="100"/>
      <c r="D11" s="99"/>
      <c r="E11" s="100"/>
      <c r="F11" s="101" t="s">
        <v>85</v>
      </c>
      <c r="G11" s="102">
        <f>+G13+G21+G27+G33+G39+G45+G54+G60+G66+G72+G78+G92+G84+G100+G108+G116+G122</f>
        <v>122400</v>
      </c>
      <c r="H11" s="102">
        <f t="shared" ref="H11:I11" si="1">+H13+H21+H27+H33+H39+H45+H54+H60+H66+H72+H78+H92+H84+H100+H108+H116+H122</f>
        <v>0</v>
      </c>
      <c r="I11" s="102">
        <f t="shared" si="1"/>
        <v>122400</v>
      </c>
    </row>
    <row r="12" spans="1:9" s="34" customFormat="1" ht="15.75">
      <c r="A12" s="38"/>
      <c r="B12" s="38"/>
      <c r="C12" s="39"/>
      <c r="D12" s="38"/>
      <c r="E12" s="39"/>
      <c r="F12" s="103"/>
      <c r="G12" s="41"/>
      <c r="H12" s="41"/>
      <c r="I12" s="41"/>
    </row>
    <row r="13" spans="1:9" s="34" customFormat="1" ht="17.100000000000001" customHeight="1">
      <c r="A13" s="307"/>
      <c r="B13" s="307"/>
      <c r="C13" s="308"/>
      <c r="D13" s="307" t="s">
        <v>86</v>
      </c>
      <c r="E13" s="769" t="s">
        <v>87</v>
      </c>
      <c r="F13" s="770"/>
      <c r="G13" s="71">
        <f t="shared" ref="G13:I13" si="2">G14</f>
        <v>52200</v>
      </c>
      <c r="H13" s="71">
        <f t="shared" si="2"/>
        <v>0</v>
      </c>
      <c r="I13" s="71">
        <f t="shared" si="2"/>
        <v>52200</v>
      </c>
    </row>
    <row r="14" spans="1:9" s="34" customFormat="1" ht="15.75">
      <c r="A14" s="66"/>
      <c r="B14" s="66"/>
      <c r="C14" s="67"/>
      <c r="D14" s="67"/>
      <c r="E14" s="309" t="s">
        <v>88</v>
      </c>
      <c r="F14" s="107" t="s">
        <v>89</v>
      </c>
      <c r="G14" s="71">
        <f t="shared" ref="G14:I15" si="3">+G15</f>
        <v>52200</v>
      </c>
      <c r="H14" s="71">
        <f t="shared" si="3"/>
        <v>0</v>
      </c>
      <c r="I14" s="71">
        <f t="shared" si="3"/>
        <v>52200</v>
      </c>
    </row>
    <row r="15" spans="1:9" s="34" customFormat="1" ht="15.75">
      <c r="A15" s="66"/>
      <c r="B15" s="66"/>
      <c r="C15" s="67"/>
      <c r="D15" s="67"/>
      <c r="E15" s="67"/>
      <c r="F15" s="107" t="s">
        <v>387</v>
      </c>
      <c r="G15" s="71">
        <f t="shared" si="3"/>
        <v>52200</v>
      </c>
      <c r="H15" s="71">
        <f t="shared" si="3"/>
        <v>0</v>
      </c>
      <c r="I15" s="71">
        <f t="shared" si="3"/>
        <v>52200</v>
      </c>
    </row>
    <row r="16" spans="1:9" s="35" customFormat="1" ht="15.75">
      <c r="A16" s="69" t="s">
        <v>90</v>
      </c>
      <c r="B16" s="69"/>
      <c r="C16" s="69"/>
      <c r="D16" s="69"/>
      <c r="E16" s="67"/>
      <c r="F16" s="104" t="s">
        <v>8</v>
      </c>
      <c r="G16" s="73">
        <f>+G17+G18+G19</f>
        <v>52200</v>
      </c>
      <c r="H16" s="73">
        <f t="shared" ref="H16:I16" si="4">+H17+H18+H19</f>
        <v>0</v>
      </c>
      <c r="I16" s="73">
        <f t="shared" si="4"/>
        <v>52200</v>
      </c>
    </row>
    <row r="17" spans="1:9" s="35" customFormat="1" ht="15.75">
      <c r="A17" s="69"/>
      <c r="B17" s="69" t="s">
        <v>91</v>
      </c>
      <c r="C17" s="69"/>
      <c r="D17" s="69"/>
      <c r="E17" s="67"/>
      <c r="F17" s="104" t="s">
        <v>37</v>
      </c>
      <c r="G17" s="73">
        <v>50200</v>
      </c>
      <c r="H17" s="73">
        <v>0</v>
      </c>
      <c r="I17" s="73">
        <v>50200</v>
      </c>
    </row>
    <row r="18" spans="1:9" s="35" customFormat="1" ht="15.75">
      <c r="A18" s="69"/>
      <c r="B18" s="69" t="s">
        <v>92</v>
      </c>
      <c r="C18" s="69"/>
      <c r="D18" s="69"/>
      <c r="E18" s="127"/>
      <c r="F18" s="72" t="s">
        <v>39</v>
      </c>
      <c r="G18" s="73">
        <v>2000</v>
      </c>
      <c r="H18" s="73">
        <f>I18-G18</f>
        <v>0</v>
      </c>
      <c r="I18" s="73">
        <v>2000</v>
      </c>
    </row>
    <row r="19" spans="1:9" s="37" customFormat="1" ht="15.75">
      <c r="A19" s="69"/>
      <c r="B19" s="69" t="s">
        <v>93</v>
      </c>
      <c r="C19" s="69"/>
      <c r="D19" s="69"/>
      <c r="E19" s="127"/>
      <c r="F19" s="219" t="s">
        <v>94</v>
      </c>
      <c r="G19" s="73">
        <v>0</v>
      </c>
      <c r="H19" s="73">
        <v>0</v>
      </c>
      <c r="I19" s="73">
        <v>0</v>
      </c>
    </row>
    <row r="20" spans="1:9" s="37" customFormat="1" ht="15.75">
      <c r="A20" s="69"/>
      <c r="B20" s="69"/>
      <c r="C20" s="69"/>
      <c r="D20" s="69"/>
      <c r="E20" s="127"/>
      <c r="F20" s="358"/>
      <c r="G20" s="73"/>
      <c r="H20" s="73"/>
      <c r="I20" s="73"/>
    </row>
    <row r="21" spans="1:9" s="35" customFormat="1" ht="17.100000000000001" customHeight="1">
      <c r="A21" s="206"/>
      <c r="B21" s="206"/>
      <c r="C21" s="232"/>
      <c r="D21" s="206" t="s">
        <v>97</v>
      </c>
      <c r="E21" s="772" t="s">
        <v>98</v>
      </c>
      <c r="F21" s="773"/>
      <c r="G21" s="465">
        <f t="shared" ref="G21:H21" si="5">G22</f>
        <v>1500</v>
      </c>
      <c r="H21" s="465">
        <f t="shared" si="5"/>
        <v>0</v>
      </c>
      <c r="I21" s="465">
        <f>+G21-H21</f>
        <v>1500</v>
      </c>
    </row>
    <row r="22" spans="1:9" s="35" customFormat="1" ht="15.75">
      <c r="A22" s="38"/>
      <c r="B22" s="38"/>
      <c r="C22" s="39"/>
      <c r="D22" s="39"/>
      <c r="E22" s="191" t="s">
        <v>88</v>
      </c>
      <c r="F22" s="45" t="s">
        <v>89</v>
      </c>
      <c r="G22" s="41">
        <f t="shared" ref="G22:H24" si="6">G23</f>
        <v>1500</v>
      </c>
      <c r="H22" s="41">
        <f t="shared" si="6"/>
        <v>0</v>
      </c>
      <c r="I22" s="343">
        <f t="shared" ref="I22:I25" si="7">+G22-H22</f>
        <v>1500</v>
      </c>
    </row>
    <row r="23" spans="1:9" s="35" customFormat="1" ht="15.75">
      <c r="A23" s="38"/>
      <c r="B23" s="38"/>
      <c r="C23" s="39"/>
      <c r="D23" s="39"/>
      <c r="E23" s="39"/>
      <c r="F23" s="107" t="s">
        <v>387</v>
      </c>
      <c r="G23" s="41">
        <f t="shared" si="6"/>
        <v>1500</v>
      </c>
      <c r="H23" s="41">
        <f t="shared" si="6"/>
        <v>0</v>
      </c>
      <c r="I23" s="343">
        <f t="shared" si="7"/>
        <v>1500</v>
      </c>
    </row>
    <row r="24" spans="1:9" s="35" customFormat="1" ht="15.75">
      <c r="A24" s="43" t="s">
        <v>90</v>
      </c>
      <c r="B24" s="43"/>
      <c r="C24" s="43"/>
      <c r="D24" s="43"/>
      <c r="E24" s="39"/>
      <c r="F24" s="48" t="s">
        <v>8</v>
      </c>
      <c r="G24" s="47">
        <f t="shared" si="6"/>
        <v>1500</v>
      </c>
      <c r="H24" s="47">
        <f t="shared" si="6"/>
        <v>0</v>
      </c>
      <c r="I24" s="403">
        <f t="shared" si="7"/>
        <v>1500</v>
      </c>
    </row>
    <row r="25" spans="1:9" s="35" customFormat="1" ht="15.75">
      <c r="A25" s="43"/>
      <c r="B25" s="43" t="s">
        <v>99</v>
      </c>
      <c r="C25" s="43"/>
      <c r="D25" s="43"/>
      <c r="E25" s="39"/>
      <c r="F25" s="48" t="s">
        <v>100</v>
      </c>
      <c r="G25" s="47">
        <v>1500</v>
      </c>
      <c r="H25" s="47">
        <v>0</v>
      </c>
      <c r="I25" s="403">
        <f t="shared" si="7"/>
        <v>1500</v>
      </c>
    </row>
    <row r="26" spans="1:9" s="36" customFormat="1" ht="15.75">
      <c r="A26" s="68"/>
      <c r="B26" s="68"/>
      <c r="C26" s="69"/>
      <c r="D26" s="68"/>
      <c r="E26" s="67"/>
      <c r="F26" s="104"/>
      <c r="G26" s="73"/>
      <c r="H26" s="73"/>
      <c r="I26" s="73"/>
    </row>
    <row r="27" spans="1:9" s="35" customFormat="1" ht="15.75">
      <c r="A27" s="233"/>
      <c r="B27" s="233"/>
      <c r="C27" s="234"/>
      <c r="D27" s="233" t="s">
        <v>101</v>
      </c>
      <c r="E27" s="808" t="s">
        <v>102</v>
      </c>
      <c r="F27" s="809"/>
      <c r="G27" s="396">
        <f t="shared" ref="G27:H27" si="8">G28</f>
        <v>1200</v>
      </c>
      <c r="H27" s="396">
        <f t="shared" si="8"/>
        <v>0</v>
      </c>
      <c r="I27" s="396">
        <f>+G27-H27</f>
        <v>1200</v>
      </c>
    </row>
    <row r="28" spans="1:9" s="35" customFormat="1" ht="15.75">
      <c r="A28" s="38"/>
      <c r="B28" s="38"/>
      <c r="C28" s="39"/>
      <c r="D28" s="39"/>
      <c r="E28" s="191" t="s">
        <v>88</v>
      </c>
      <c r="F28" s="45" t="s">
        <v>89</v>
      </c>
      <c r="G28" s="41">
        <f>G29</f>
        <v>1200</v>
      </c>
      <c r="H28" s="41">
        <f t="shared" ref="H28" si="9">H29</f>
        <v>0</v>
      </c>
      <c r="I28" s="477">
        <f t="shared" ref="I28:I31" si="10">+G28-H28</f>
        <v>1200</v>
      </c>
    </row>
    <row r="29" spans="1:9" s="35" customFormat="1" ht="15.75">
      <c r="A29" s="38"/>
      <c r="B29" s="38"/>
      <c r="C29" s="39"/>
      <c r="D29" s="39"/>
      <c r="E29" s="39"/>
      <c r="F29" s="107" t="s">
        <v>387</v>
      </c>
      <c r="G29" s="41">
        <f>G30</f>
        <v>1200</v>
      </c>
      <c r="H29" s="41">
        <f t="shared" ref="H29" si="11">H30</f>
        <v>0</v>
      </c>
      <c r="I29" s="477">
        <f t="shared" si="10"/>
        <v>1200</v>
      </c>
    </row>
    <row r="30" spans="1:9" s="35" customFormat="1" ht="15.75">
      <c r="A30" s="43" t="s">
        <v>90</v>
      </c>
      <c r="B30" s="43"/>
      <c r="C30" s="43"/>
      <c r="D30" s="43"/>
      <c r="E30" s="39"/>
      <c r="F30" s="48" t="s">
        <v>8</v>
      </c>
      <c r="G30" s="47">
        <f>SUM(G31)</f>
        <v>1200</v>
      </c>
      <c r="H30" s="47">
        <f t="shared" ref="H30" si="12">SUM(H31)</f>
        <v>0</v>
      </c>
      <c r="I30" s="555">
        <f t="shared" si="10"/>
        <v>1200</v>
      </c>
    </row>
    <row r="31" spans="1:9" s="35" customFormat="1" ht="15.75">
      <c r="A31" s="43"/>
      <c r="B31" s="43" t="s">
        <v>99</v>
      </c>
      <c r="C31" s="43"/>
      <c r="D31" s="43"/>
      <c r="E31" s="39"/>
      <c r="F31" s="48" t="s">
        <v>41</v>
      </c>
      <c r="G31" s="47">
        <v>1200</v>
      </c>
      <c r="H31" s="47">
        <v>0</v>
      </c>
      <c r="I31" s="555">
        <f t="shared" si="10"/>
        <v>1200</v>
      </c>
    </row>
    <row r="32" spans="1:9" s="36" customFormat="1" ht="15.75">
      <c r="A32" s="68"/>
      <c r="B32" s="68"/>
      <c r="C32" s="69"/>
      <c r="D32" s="68"/>
      <c r="E32" s="127"/>
      <c r="F32" s="107"/>
      <c r="G32" s="73"/>
      <c r="H32" s="73"/>
      <c r="I32" s="73"/>
    </row>
    <row r="33" spans="1:9" s="35" customFormat="1" ht="15.75">
      <c r="A33" s="233"/>
      <c r="B33" s="233"/>
      <c r="C33" s="234"/>
      <c r="D33" s="233" t="s">
        <v>103</v>
      </c>
      <c r="E33" s="808" t="s">
        <v>104</v>
      </c>
      <c r="F33" s="809"/>
      <c r="G33" s="396">
        <f t="shared" ref="G33:H33" si="13">G34</f>
        <v>16000</v>
      </c>
      <c r="H33" s="396">
        <f t="shared" si="13"/>
        <v>0</v>
      </c>
      <c r="I33" s="396">
        <f>+G33-H33</f>
        <v>16000</v>
      </c>
    </row>
    <row r="34" spans="1:9" s="35" customFormat="1" ht="15.75">
      <c r="A34" s="40"/>
      <c r="B34" s="40"/>
      <c r="C34" s="43"/>
      <c r="D34" s="43"/>
      <c r="E34" s="108">
        <v>1060</v>
      </c>
      <c r="F34" s="45" t="s">
        <v>105</v>
      </c>
      <c r="G34" s="46">
        <f>G35</f>
        <v>16000</v>
      </c>
      <c r="H34" s="46">
        <f t="shared" ref="H34" si="14">H35</f>
        <v>0</v>
      </c>
      <c r="I34" s="477">
        <f t="shared" ref="I34:I37" si="15">+G34-H34</f>
        <v>16000</v>
      </c>
    </row>
    <row r="35" spans="1:9" s="35" customFormat="1" ht="15.75">
      <c r="A35" s="38"/>
      <c r="B35" s="38"/>
      <c r="C35" s="39"/>
      <c r="D35" s="39"/>
      <c r="E35" s="39"/>
      <c r="F35" s="107" t="s">
        <v>387</v>
      </c>
      <c r="G35" s="41">
        <f>G36</f>
        <v>16000</v>
      </c>
      <c r="H35" s="41">
        <f t="shared" ref="H35" si="16">H36</f>
        <v>0</v>
      </c>
      <c r="I35" s="477">
        <f t="shared" si="15"/>
        <v>16000</v>
      </c>
    </row>
    <row r="36" spans="1:9" s="35" customFormat="1" ht="15.75">
      <c r="A36" s="43" t="s">
        <v>90</v>
      </c>
      <c r="B36" s="43"/>
      <c r="C36" s="43"/>
      <c r="D36" s="43"/>
      <c r="E36" s="39"/>
      <c r="F36" s="48" t="s">
        <v>8</v>
      </c>
      <c r="G36" s="47">
        <f>G37</f>
        <v>16000</v>
      </c>
      <c r="H36" s="47">
        <f t="shared" ref="H36" si="17">H37</f>
        <v>0</v>
      </c>
      <c r="I36" s="555">
        <f t="shared" si="15"/>
        <v>16000</v>
      </c>
    </row>
    <row r="37" spans="1:9" s="35" customFormat="1" ht="15.75">
      <c r="A37" s="40"/>
      <c r="B37" s="43" t="s">
        <v>93</v>
      </c>
      <c r="C37" s="43"/>
      <c r="D37" s="43"/>
      <c r="E37" s="39"/>
      <c r="F37" s="48" t="s">
        <v>106</v>
      </c>
      <c r="G37" s="47">
        <v>16000</v>
      </c>
      <c r="H37" s="47">
        <v>0</v>
      </c>
      <c r="I37" s="555">
        <f t="shared" si="15"/>
        <v>16000</v>
      </c>
    </row>
    <row r="38" spans="1:9" s="36" customFormat="1" ht="15.75">
      <c r="A38" s="68"/>
      <c r="B38" s="68"/>
      <c r="C38" s="69"/>
      <c r="D38" s="68"/>
      <c r="E38" s="127"/>
      <c r="F38" s="109"/>
      <c r="G38" s="73"/>
      <c r="H38" s="73"/>
      <c r="I38" s="73"/>
    </row>
    <row r="39" spans="1:9" s="35" customFormat="1" ht="17.100000000000001" customHeight="1">
      <c r="A39" s="206"/>
      <c r="B39" s="206"/>
      <c r="C39" s="232"/>
      <c r="D39" s="206" t="s">
        <v>107</v>
      </c>
      <c r="E39" s="772" t="s">
        <v>108</v>
      </c>
      <c r="F39" s="773"/>
      <c r="G39" s="465">
        <f t="shared" ref="G39:I40" si="18">G40</f>
        <v>700</v>
      </c>
      <c r="H39" s="465">
        <f t="shared" si="18"/>
        <v>0</v>
      </c>
      <c r="I39" s="465">
        <f t="shared" si="18"/>
        <v>700</v>
      </c>
    </row>
    <row r="40" spans="1:9" s="35" customFormat="1" ht="15.75">
      <c r="A40" s="38"/>
      <c r="B40" s="38"/>
      <c r="C40" s="39"/>
      <c r="D40" s="39"/>
      <c r="E40" s="191" t="s">
        <v>88</v>
      </c>
      <c r="F40" s="45" t="s">
        <v>89</v>
      </c>
      <c r="G40" s="41">
        <f>G41</f>
        <v>700</v>
      </c>
      <c r="H40" s="41">
        <f t="shared" ref="H40" si="19">H41</f>
        <v>0</v>
      </c>
      <c r="I40" s="41">
        <f t="shared" si="18"/>
        <v>700</v>
      </c>
    </row>
    <row r="41" spans="1:9" s="35" customFormat="1" ht="15.75">
      <c r="A41" s="38"/>
      <c r="B41" s="38"/>
      <c r="C41" s="39"/>
      <c r="D41" s="39"/>
      <c r="E41" s="39"/>
      <c r="F41" s="107" t="s">
        <v>387</v>
      </c>
      <c r="G41" s="41">
        <f>G42</f>
        <v>700</v>
      </c>
      <c r="H41" s="41">
        <f>I41-G41</f>
        <v>0</v>
      </c>
      <c r="I41" s="41">
        <f>I42</f>
        <v>700</v>
      </c>
    </row>
    <row r="42" spans="1:9" s="35" customFormat="1" ht="15.75">
      <c r="A42" s="43" t="s">
        <v>90</v>
      </c>
      <c r="B42" s="43"/>
      <c r="C42" s="43"/>
      <c r="D42" s="43"/>
      <c r="E42" s="39"/>
      <c r="F42" s="48" t="s">
        <v>8</v>
      </c>
      <c r="G42" s="47">
        <f>G43</f>
        <v>700</v>
      </c>
      <c r="H42" s="47">
        <f>H43</f>
        <v>0</v>
      </c>
      <c r="I42" s="47">
        <f>I43</f>
        <v>700</v>
      </c>
    </row>
    <row r="43" spans="1:9" s="35" customFormat="1" ht="15.75">
      <c r="A43" s="43"/>
      <c r="B43" s="43" t="s">
        <v>99</v>
      </c>
      <c r="C43" s="43"/>
      <c r="D43" s="43"/>
      <c r="E43" s="39"/>
      <c r="F43" s="48" t="s">
        <v>100</v>
      </c>
      <c r="G43" s="47">
        <v>700</v>
      </c>
      <c r="H43" s="466">
        <f>I43-G43</f>
        <v>0</v>
      </c>
      <c r="I43" s="47">
        <v>700</v>
      </c>
    </row>
    <row r="44" spans="1:9" ht="15.75">
      <c r="A44" s="68"/>
      <c r="B44" s="68"/>
      <c r="C44" s="69"/>
      <c r="D44" s="69"/>
      <c r="E44" s="67"/>
      <c r="F44" s="104"/>
      <c r="G44" s="73"/>
      <c r="H44" s="73"/>
      <c r="I44" s="73"/>
    </row>
    <row r="45" spans="1:9" ht="17.100000000000001" customHeight="1">
      <c r="A45" s="235"/>
      <c r="B45" s="235"/>
      <c r="C45" s="235"/>
      <c r="D45" s="235" t="s">
        <v>109</v>
      </c>
      <c r="E45" s="759" t="s">
        <v>110</v>
      </c>
      <c r="F45" s="760"/>
      <c r="G45" s="397">
        <f>G46</f>
        <v>0</v>
      </c>
      <c r="H45" s="397">
        <f t="shared" ref="H45:I45" si="20">H46</f>
        <v>0</v>
      </c>
      <c r="I45" s="397">
        <f t="shared" si="20"/>
        <v>0</v>
      </c>
    </row>
    <row r="46" spans="1:9" ht="15.75">
      <c r="A46" s="68"/>
      <c r="B46" s="68"/>
      <c r="C46" s="324"/>
      <c r="D46" s="324"/>
      <c r="E46" s="335" t="s">
        <v>88</v>
      </c>
      <c r="F46" s="323" t="s">
        <v>89</v>
      </c>
      <c r="G46" s="339">
        <v>0</v>
      </c>
      <c r="H46" s="339">
        <f>H47+H48+H51</f>
        <v>0</v>
      </c>
      <c r="I46" s="339">
        <v>0</v>
      </c>
    </row>
    <row r="47" spans="1:9" ht="15.75">
      <c r="A47" s="69"/>
      <c r="B47" s="69"/>
      <c r="C47" s="324"/>
      <c r="D47" s="324"/>
      <c r="E47" s="335"/>
      <c r="F47" s="107" t="s">
        <v>387</v>
      </c>
      <c r="G47" s="339">
        <v>0</v>
      </c>
      <c r="H47" s="339">
        <v>0</v>
      </c>
      <c r="I47" s="339">
        <v>0</v>
      </c>
    </row>
    <row r="48" spans="1:9" ht="15.75">
      <c r="A48" s="69"/>
      <c r="B48" s="69"/>
      <c r="C48" s="324"/>
      <c r="D48" s="324"/>
      <c r="E48" s="335"/>
      <c r="F48" s="323" t="s">
        <v>393</v>
      </c>
      <c r="G48" s="339">
        <v>0</v>
      </c>
      <c r="H48" s="339">
        <v>0</v>
      </c>
      <c r="I48" s="339">
        <v>0</v>
      </c>
    </row>
    <row r="49" spans="1:10" ht="15.75">
      <c r="A49" s="43" t="s">
        <v>90</v>
      </c>
      <c r="B49" s="43"/>
      <c r="C49" s="329"/>
      <c r="D49" s="329"/>
      <c r="E49" s="317"/>
      <c r="F49" s="344" t="s">
        <v>8</v>
      </c>
      <c r="G49" s="320">
        <f>G50</f>
        <v>0</v>
      </c>
      <c r="H49" s="320">
        <f>H50</f>
        <v>0</v>
      </c>
      <c r="I49" s="320">
        <v>0</v>
      </c>
    </row>
    <row r="50" spans="1:10" ht="15.75">
      <c r="A50" s="43"/>
      <c r="B50" s="43" t="s">
        <v>91</v>
      </c>
      <c r="C50" s="329"/>
      <c r="D50" s="329"/>
      <c r="E50" s="317"/>
      <c r="F50" s="344" t="s">
        <v>37</v>
      </c>
      <c r="G50" s="320">
        <v>0</v>
      </c>
      <c r="H50" s="320">
        <v>0</v>
      </c>
      <c r="I50" s="320">
        <v>0</v>
      </c>
      <c r="J50" s="283"/>
    </row>
    <row r="51" spans="1:10" ht="15.75">
      <c r="A51" s="329"/>
      <c r="B51" s="329"/>
      <c r="C51" s="329"/>
      <c r="D51" s="351"/>
      <c r="E51" s="352"/>
      <c r="F51" s="107" t="s">
        <v>387</v>
      </c>
      <c r="G51" s="339">
        <v>0</v>
      </c>
      <c r="H51" s="339">
        <f>I51-G51</f>
        <v>0</v>
      </c>
      <c r="I51" s="339">
        <v>0</v>
      </c>
      <c r="J51" s="283"/>
    </row>
    <row r="52" spans="1:10" ht="15" customHeight="1">
      <c r="A52" s="69"/>
      <c r="B52" s="69" t="s">
        <v>99</v>
      </c>
      <c r="C52" s="328"/>
      <c r="D52" s="353"/>
      <c r="E52" s="354"/>
      <c r="F52" s="338" t="s">
        <v>41</v>
      </c>
      <c r="G52" s="320">
        <v>0</v>
      </c>
      <c r="H52" s="320">
        <f>I52-G52</f>
        <v>0</v>
      </c>
      <c r="I52" s="320">
        <v>0</v>
      </c>
    </row>
    <row r="53" spans="1:10" ht="15" customHeight="1">
      <c r="A53" s="69"/>
      <c r="B53" s="69"/>
      <c r="C53" s="69"/>
      <c r="D53" s="214"/>
      <c r="E53" s="127"/>
      <c r="F53" s="104"/>
      <c r="G53" s="73"/>
      <c r="H53" s="73"/>
      <c r="I53" s="73"/>
    </row>
    <row r="54" spans="1:10" ht="15" customHeight="1">
      <c r="A54" s="236"/>
      <c r="B54" s="236"/>
      <c r="C54" s="237"/>
      <c r="D54" s="238" t="s">
        <v>111</v>
      </c>
      <c r="E54" s="759" t="s">
        <v>285</v>
      </c>
      <c r="F54" s="760"/>
      <c r="G54" s="397">
        <f t="shared" ref="G54:H54" si="21">+G55</f>
        <v>6300</v>
      </c>
      <c r="H54" s="397">
        <f t="shared" si="21"/>
        <v>0</v>
      </c>
      <c r="I54" s="397">
        <f>+G54-H54</f>
        <v>6300</v>
      </c>
    </row>
    <row r="55" spans="1:10" ht="15" customHeight="1">
      <c r="A55" s="69"/>
      <c r="B55" s="69"/>
      <c r="C55" s="215"/>
      <c r="D55" s="217"/>
      <c r="E55" s="68" t="s">
        <v>286</v>
      </c>
      <c r="F55" s="111" t="s">
        <v>287</v>
      </c>
      <c r="G55" s="73">
        <f>+G57</f>
        <v>6300</v>
      </c>
      <c r="H55" s="73">
        <f t="shared" ref="H55" si="22">+H57</f>
        <v>0</v>
      </c>
      <c r="I55" s="336">
        <f t="shared" ref="I55:I58" si="23">+G55-H55</f>
        <v>6300</v>
      </c>
    </row>
    <row r="56" spans="1:10" ht="15" customHeight="1">
      <c r="A56" s="69"/>
      <c r="B56" s="69"/>
      <c r="C56" s="215"/>
      <c r="D56" s="218"/>
      <c r="E56" s="221"/>
      <c r="F56" s="107" t="s">
        <v>387</v>
      </c>
      <c r="G56" s="73">
        <f>+G57</f>
        <v>6300</v>
      </c>
      <c r="H56" s="73">
        <v>0</v>
      </c>
      <c r="I56" s="336">
        <f t="shared" si="23"/>
        <v>6300</v>
      </c>
    </row>
    <row r="57" spans="1:10" ht="15" customHeight="1">
      <c r="A57" s="69" t="s">
        <v>90</v>
      </c>
      <c r="B57" s="69"/>
      <c r="C57" s="69"/>
      <c r="D57" s="216"/>
      <c r="E57" s="69"/>
      <c r="F57" s="48" t="s">
        <v>8</v>
      </c>
      <c r="G57" s="73">
        <f>+G58</f>
        <v>6300</v>
      </c>
      <c r="H57" s="73">
        <f t="shared" ref="H57" si="24">+H58</f>
        <v>0</v>
      </c>
      <c r="I57" s="554">
        <f t="shared" si="23"/>
        <v>6300</v>
      </c>
    </row>
    <row r="58" spans="1:10" ht="15" customHeight="1">
      <c r="A58" s="69"/>
      <c r="B58" s="69" t="s">
        <v>99</v>
      </c>
      <c r="C58" s="69"/>
      <c r="D58" s="110"/>
      <c r="E58" s="69"/>
      <c r="F58" s="48" t="s">
        <v>100</v>
      </c>
      <c r="G58" s="73">
        <v>6300</v>
      </c>
      <c r="H58" s="73">
        <v>0</v>
      </c>
      <c r="I58" s="554">
        <f t="shared" si="23"/>
        <v>6300</v>
      </c>
    </row>
    <row r="59" spans="1:10" ht="15.75">
      <c r="A59" s="69"/>
      <c r="B59" s="69"/>
      <c r="C59" s="69"/>
      <c r="D59" s="69"/>
      <c r="E59" s="127"/>
      <c r="F59" s="104"/>
      <c r="G59" s="73"/>
      <c r="H59" s="73"/>
      <c r="I59" s="73"/>
    </row>
    <row r="60" spans="1:10" ht="15.75">
      <c r="A60" s="236"/>
      <c r="B60" s="236"/>
      <c r="C60" s="236"/>
      <c r="D60" s="235" t="s">
        <v>264</v>
      </c>
      <c r="E60" s="772" t="s">
        <v>265</v>
      </c>
      <c r="F60" s="773"/>
      <c r="G60" s="398">
        <f t="shared" ref="G60:I63" si="25">G61</f>
        <v>0</v>
      </c>
      <c r="H60" s="398">
        <f t="shared" si="25"/>
        <v>0</v>
      </c>
      <c r="I60" s="398">
        <f t="shared" si="25"/>
        <v>0</v>
      </c>
    </row>
    <row r="61" spans="1:10" ht="15.75">
      <c r="A61" s="69"/>
      <c r="B61" s="69"/>
      <c r="C61" s="69"/>
      <c r="D61" s="69"/>
      <c r="E61" s="38" t="s">
        <v>88</v>
      </c>
      <c r="F61" s="45" t="s">
        <v>89</v>
      </c>
      <c r="G61" s="41">
        <f>G63</f>
        <v>0</v>
      </c>
      <c r="H61" s="41">
        <f t="shared" ref="H61:I61" si="26">H63</f>
        <v>0</v>
      </c>
      <c r="I61" s="41">
        <f t="shared" si="26"/>
        <v>0</v>
      </c>
    </row>
    <row r="62" spans="1:10" ht="15.75">
      <c r="A62" s="69"/>
      <c r="B62" s="69"/>
      <c r="C62" s="69"/>
      <c r="D62" s="69"/>
      <c r="E62" s="38"/>
      <c r="F62" s="107" t="s">
        <v>387</v>
      </c>
      <c r="G62" s="41">
        <f t="shared" ref="G62:I62" si="27">+G63</f>
        <v>0</v>
      </c>
      <c r="H62" s="41">
        <f>I62-G62</f>
        <v>0</v>
      </c>
      <c r="I62" s="41">
        <f t="shared" si="27"/>
        <v>0</v>
      </c>
    </row>
    <row r="63" spans="1:10" ht="15.75">
      <c r="A63" s="69" t="s">
        <v>266</v>
      </c>
      <c r="B63" s="69"/>
      <c r="C63" s="69"/>
      <c r="D63" s="69"/>
      <c r="E63" s="39"/>
      <c r="F63" s="48" t="s">
        <v>267</v>
      </c>
      <c r="G63" s="47">
        <f t="shared" si="25"/>
        <v>0</v>
      </c>
      <c r="H63" s="47">
        <f t="shared" si="25"/>
        <v>0</v>
      </c>
      <c r="I63" s="47">
        <f t="shared" si="25"/>
        <v>0</v>
      </c>
    </row>
    <row r="64" spans="1:10" ht="15.75">
      <c r="A64" s="69"/>
      <c r="B64" s="69" t="s">
        <v>268</v>
      </c>
      <c r="C64" s="69"/>
      <c r="D64" s="68"/>
      <c r="E64" s="39"/>
      <c r="F64" s="48" t="s">
        <v>269</v>
      </c>
      <c r="G64" s="47">
        <v>0</v>
      </c>
      <c r="H64" s="47">
        <f>I64-G64</f>
        <v>0</v>
      </c>
      <c r="I64" s="47">
        <v>0</v>
      </c>
    </row>
    <row r="65" spans="1:173" ht="15.75">
      <c r="A65" s="69"/>
      <c r="B65" s="69"/>
      <c r="C65" s="69"/>
      <c r="D65" s="68"/>
      <c r="E65" s="125"/>
      <c r="F65" s="48"/>
      <c r="G65" s="47"/>
      <c r="H65" s="47"/>
      <c r="I65" s="47"/>
    </row>
    <row r="66" spans="1:173" ht="15.75">
      <c r="A66" s="236"/>
      <c r="B66" s="236"/>
      <c r="C66" s="236"/>
      <c r="D66" s="235" t="s">
        <v>270</v>
      </c>
      <c r="E66" s="774" t="s">
        <v>288</v>
      </c>
      <c r="F66" s="775"/>
      <c r="G66" s="397">
        <f t="shared" ref="G66:H66" si="28">+G67</f>
        <v>500</v>
      </c>
      <c r="H66" s="397">
        <f t="shared" si="28"/>
        <v>0</v>
      </c>
      <c r="I66" s="397">
        <f>+I67</f>
        <v>500</v>
      </c>
    </row>
    <row r="67" spans="1:173" ht="15.75">
      <c r="A67" s="69"/>
      <c r="B67" s="69"/>
      <c r="C67" s="69"/>
      <c r="D67" s="68"/>
      <c r="E67" s="191" t="s">
        <v>95</v>
      </c>
      <c r="F67" s="45" t="s">
        <v>96</v>
      </c>
      <c r="G67" s="41">
        <f t="shared" ref="G67:I69" si="29">G68</f>
        <v>500</v>
      </c>
      <c r="H67" s="41">
        <f t="shared" si="29"/>
        <v>0</v>
      </c>
      <c r="I67" s="41">
        <f t="shared" si="29"/>
        <v>500</v>
      </c>
    </row>
    <row r="68" spans="1:173" ht="15.75">
      <c r="A68" s="69"/>
      <c r="B68" s="69"/>
      <c r="C68" s="69"/>
      <c r="D68" s="69"/>
      <c r="E68" s="39"/>
      <c r="F68" s="45" t="s">
        <v>388</v>
      </c>
      <c r="G68" s="41">
        <f t="shared" si="29"/>
        <v>500</v>
      </c>
      <c r="H68" s="41">
        <f t="shared" si="29"/>
        <v>0</v>
      </c>
      <c r="I68" s="41">
        <f t="shared" si="29"/>
        <v>500</v>
      </c>
    </row>
    <row r="69" spans="1:173" ht="15.75">
      <c r="A69" s="69" t="s">
        <v>90</v>
      </c>
      <c r="B69" s="69"/>
      <c r="C69" s="69"/>
      <c r="D69" s="69"/>
      <c r="E69" s="39"/>
      <c r="F69" s="48" t="s">
        <v>8</v>
      </c>
      <c r="G69" s="47">
        <f t="shared" si="29"/>
        <v>500</v>
      </c>
      <c r="H69" s="47">
        <f t="shared" si="29"/>
        <v>0</v>
      </c>
      <c r="I69" s="47">
        <f t="shared" si="29"/>
        <v>500</v>
      </c>
    </row>
    <row r="70" spans="1:173" ht="15.75">
      <c r="A70" s="69"/>
      <c r="B70" s="69" t="s">
        <v>91</v>
      </c>
      <c r="C70" s="69"/>
      <c r="D70" s="68"/>
      <c r="E70" s="195"/>
      <c r="F70" s="212" t="s">
        <v>37</v>
      </c>
      <c r="G70" s="47">
        <v>500</v>
      </c>
      <c r="H70" s="73">
        <v>0</v>
      </c>
      <c r="I70" s="47">
        <v>500</v>
      </c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</row>
    <row r="71" spans="1:173" ht="15.75">
      <c r="A71" s="69"/>
      <c r="B71" s="69"/>
      <c r="C71" s="69"/>
      <c r="D71" s="211"/>
      <c r="E71" s="213"/>
      <c r="F71" s="213"/>
      <c r="G71" s="47"/>
      <c r="H71" s="73"/>
      <c r="I71" s="47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</row>
    <row r="72" spans="1:173" ht="15.75">
      <c r="A72" s="236"/>
      <c r="B72" s="236"/>
      <c r="C72" s="236"/>
      <c r="D72" s="235" t="s">
        <v>282</v>
      </c>
      <c r="E72" s="759" t="s">
        <v>283</v>
      </c>
      <c r="F72" s="760"/>
      <c r="G72" s="397">
        <f t="shared" ref="G72:I72" si="30">G73</f>
        <v>5000</v>
      </c>
      <c r="H72" s="397">
        <f t="shared" si="30"/>
        <v>0</v>
      </c>
      <c r="I72" s="397">
        <f t="shared" si="30"/>
        <v>5000</v>
      </c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</row>
    <row r="73" spans="1:173" ht="15.75">
      <c r="A73" s="69"/>
      <c r="B73" s="69"/>
      <c r="C73" s="69"/>
      <c r="D73" s="68"/>
      <c r="E73" s="66" t="s">
        <v>112</v>
      </c>
      <c r="F73" s="111" t="s">
        <v>113</v>
      </c>
      <c r="G73" s="399">
        <f t="shared" ref="G73:I75" si="31">G74</f>
        <v>5000</v>
      </c>
      <c r="H73" s="399">
        <f t="shared" si="31"/>
        <v>0</v>
      </c>
      <c r="I73" s="399">
        <f t="shared" si="31"/>
        <v>5000</v>
      </c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</row>
    <row r="74" spans="1:173" ht="15.75">
      <c r="A74" s="69"/>
      <c r="B74" s="69"/>
      <c r="C74" s="69"/>
      <c r="D74" s="68"/>
      <c r="E74" s="192"/>
      <c r="F74" s="107" t="s">
        <v>387</v>
      </c>
      <c r="G74" s="399">
        <f t="shared" si="31"/>
        <v>5000</v>
      </c>
      <c r="H74" s="399">
        <f t="shared" si="31"/>
        <v>0</v>
      </c>
      <c r="I74" s="399">
        <f t="shared" si="31"/>
        <v>5000</v>
      </c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</row>
    <row r="75" spans="1:173" ht="15.75">
      <c r="A75" s="69" t="s">
        <v>90</v>
      </c>
      <c r="B75" s="69"/>
      <c r="C75" s="69"/>
      <c r="D75" s="69"/>
      <c r="E75" s="67"/>
      <c r="F75" s="48" t="s">
        <v>8</v>
      </c>
      <c r="G75" s="73">
        <f t="shared" si="31"/>
        <v>5000</v>
      </c>
      <c r="H75" s="73">
        <f t="shared" si="31"/>
        <v>0</v>
      </c>
      <c r="I75" s="73">
        <f t="shared" si="31"/>
        <v>5000</v>
      </c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</row>
    <row r="76" spans="1:173" ht="15.75">
      <c r="A76" s="69"/>
      <c r="B76" s="69" t="s">
        <v>93</v>
      </c>
      <c r="C76" s="69"/>
      <c r="D76" s="69"/>
      <c r="E76" s="209"/>
      <c r="F76" s="219" t="s">
        <v>94</v>
      </c>
      <c r="G76" s="73">
        <v>5000</v>
      </c>
      <c r="H76" s="73">
        <v>0</v>
      </c>
      <c r="I76" s="73">
        <v>5000</v>
      </c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</row>
    <row r="77" spans="1:173" ht="15.75">
      <c r="A77" s="69"/>
      <c r="B77" s="69"/>
      <c r="C77" s="69"/>
      <c r="D77" s="215"/>
      <c r="E77" s="210"/>
      <c r="F77" s="220"/>
      <c r="G77" s="73"/>
      <c r="H77" s="73"/>
      <c r="I77" s="73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</row>
    <row r="78" spans="1:173" ht="15.75">
      <c r="A78" s="236"/>
      <c r="B78" s="236"/>
      <c r="C78" s="235"/>
      <c r="D78" s="239" t="s">
        <v>284</v>
      </c>
      <c r="E78" s="771" t="s">
        <v>289</v>
      </c>
      <c r="F78" s="771"/>
      <c r="G78" s="400">
        <f t="shared" ref="G78:I78" si="32">G79</f>
        <v>9000</v>
      </c>
      <c r="H78" s="400">
        <f t="shared" si="32"/>
        <v>0</v>
      </c>
      <c r="I78" s="400">
        <f t="shared" si="32"/>
        <v>9000</v>
      </c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</row>
    <row r="79" spans="1:173" ht="15.75">
      <c r="A79" s="69"/>
      <c r="B79" s="69"/>
      <c r="C79" s="68"/>
      <c r="D79" s="68"/>
      <c r="E79" s="205" t="s">
        <v>88</v>
      </c>
      <c r="F79" s="222" t="s">
        <v>89</v>
      </c>
      <c r="G79" s="399">
        <f t="shared" ref="G79:I80" si="33">G80</f>
        <v>9000</v>
      </c>
      <c r="H79" s="399">
        <f t="shared" si="33"/>
        <v>0</v>
      </c>
      <c r="I79" s="399">
        <f t="shared" si="33"/>
        <v>9000</v>
      </c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</row>
    <row r="80" spans="1:173" ht="15.75">
      <c r="A80" s="69"/>
      <c r="B80" s="69"/>
      <c r="C80" s="68"/>
      <c r="D80" s="68"/>
      <c r="E80" s="66"/>
      <c r="F80" s="107" t="s">
        <v>387</v>
      </c>
      <c r="G80" s="399">
        <f t="shared" si="33"/>
        <v>9000</v>
      </c>
      <c r="H80" s="399">
        <v>0</v>
      </c>
      <c r="I80" s="399">
        <f t="shared" si="33"/>
        <v>9000</v>
      </c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</row>
    <row r="81" spans="1:173" ht="15.75">
      <c r="A81" s="43" t="s">
        <v>90</v>
      </c>
      <c r="B81" s="43"/>
      <c r="C81" s="43"/>
      <c r="D81" s="43"/>
      <c r="E81" s="39"/>
      <c r="F81" s="48" t="s">
        <v>8</v>
      </c>
      <c r="G81" s="73">
        <f>+G82</f>
        <v>9000</v>
      </c>
      <c r="H81" s="73">
        <f t="shared" ref="H81:I81" si="34">+H82</f>
        <v>0</v>
      </c>
      <c r="I81" s="73">
        <f t="shared" si="34"/>
        <v>9000</v>
      </c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</row>
    <row r="82" spans="1:173" ht="15.75">
      <c r="A82" s="43"/>
      <c r="B82" s="43" t="s">
        <v>91</v>
      </c>
      <c r="C82" s="43"/>
      <c r="D82" s="43"/>
      <c r="E82" s="39"/>
      <c r="F82" s="48" t="s">
        <v>37</v>
      </c>
      <c r="G82" s="73">
        <v>9000</v>
      </c>
      <c r="H82" s="73">
        <v>0</v>
      </c>
      <c r="I82" s="73">
        <v>9000</v>
      </c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</row>
    <row r="83" spans="1:173" ht="15.75">
      <c r="A83" s="43"/>
      <c r="B83" s="43"/>
      <c r="C83" s="43"/>
      <c r="D83" s="43"/>
      <c r="E83" s="125"/>
      <c r="F83" s="117"/>
      <c r="G83" s="73"/>
      <c r="H83" s="73"/>
      <c r="I83" s="73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</row>
    <row r="84" spans="1:173" ht="15.75">
      <c r="A84" s="236"/>
      <c r="B84" s="236"/>
      <c r="C84" s="236"/>
      <c r="D84" s="235" t="s">
        <v>334</v>
      </c>
      <c r="E84" s="772" t="s">
        <v>335</v>
      </c>
      <c r="F84" s="773"/>
      <c r="G84" s="398">
        <f t="shared" ref="G84:I88" si="35">G85</f>
        <v>0</v>
      </c>
      <c r="H84" s="398">
        <f t="shared" si="35"/>
        <v>0</v>
      </c>
      <c r="I84" s="398">
        <f t="shared" si="35"/>
        <v>0</v>
      </c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</row>
    <row r="85" spans="1:173" ht="15.75">
      <c r="A85" s="69"/>
      <c r="B85" s="69"/>
      <c r="C85" s="69"/>
      <c r="D85" s="69"/>
      <c r="E85" s="38" t="s">
        <v>88</v>
      </c>
      <c r="F85" s="45" t="s">
        <v>89</v>
      </c>
      <c r="G85" s="41">
        <f>G88</f>
        <v>0</v>
      </c>
      <c r="H85" s="41">
        <f t="shared" ref="H85:I85" si="36">H88</f>
        <v>0</v>
      </c>
      <c r="I85" s="41">
        <f t="shared" si="36"/>
        <v>0</v>
      </c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</row>
    <row r="86" spans="1:173" ht="15.75">
      <c r="A86" s="69"/>
      <c r="B86" s="69"/>
      <c r="C86" s="69"/>
      <c r="D86" s="69"/>
      <c r="E86" s="38"/>
      <c r="F86" s="107" t="s">
        <v>387</v>
      </c>
      <c r="G86" s="41">
        <v>0</v>
      </c>
      <c r="H86" s="41">
        <v>0</v>
      </c>
      <c r="I86" s="41">
        <v>0</v>
      </c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</row>
    <row r="87" spans="1:173" ht="15.75">
      <c r="A87" s="69"/>
      <c r="B87" s="69"/>
      <c r="C87" s="69"/>
      <c r="D87" s="69"/>
      <c r="E87" s="38"/>
      <c r="F87" s="45" t="s">
        <v>388</v>
      </c>
      <c r="G87" s="41">
        <v>0</v>
      </c>
      <c r="H87" s="41">
        <v>0</v>
      </c>
      <c r="I87" s="41">
        <v>0</v>
      </c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</row>
    <row r="88" spans="1:173" ht="15.75">
      <c r="A88" s="69" t="s">
        <v>266</v>
      </c>
      <c r="B88" s="69"/>
      <c r="C88" s="69"/>
      <c r="D88" s="69"/>
      <c r="E88" s="39"/>
      <c r="F88" s="48" t="s">
        <v>267</v>
      </c>
      <c r="G88" s="47">
        <f t="shared" si="35"/>
        <v>0</v>
      </c>
      <c r="H88" s="47">
        <f t="shared" si="35"/>
        <v>0</v>
      </c>
      <c r="I88" s="47">
        <f t="shared" si="35"/>
        <v>0</v>
      </c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</row>
    <row r="89" spans="1:173" ht="15.75">
      <c r="A89" s="69"/>
      <c r="B89" s="69" t="s">
        <v>268</v>
      </c>
      <c r="C89" s="69"/>
      <c r="D89" s="68"/>
      <c r="E89" s="39"/>
      <c r="F89" s="48" t="s">
        <v>269</v>
      </c>
      <c r="G89" s="47">
        <v>0</v>
      </c>
      <c r="H89" s="47">
        <v>0</v>
      </c>
      <c r="I89" s="47">
        <v>0</v>
      </c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</row>
    <row r="90" spans="1:173" ht="15.75">
      <c r="A90" s="69"/>
      <c r="B90" s="69"/>
      <c r="C90" s="69"/>
      <c r="D90" s="68"/>
      <c r="E90" s="125"/>
      <c r="F90" s="48"/>
      <c r="G90" s="47"/>
      <c r="H90" s="47"/>
      <c r="I90" s="47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</row>
    <row r="91" spans="1:173" ht="15.75">
      <c r="A91" s="43"/>
      <c r="B91" s="43"/>
      <c r="C91" s="43"/>
      <c r="D91" s="43"/>
      <c r="E91" s="125"/>
      <c r="F91" s="48"/>
      <c r="G91" s="73"/>
      <c r="H91" s="73"/>
      <c r="I91" s="73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</row>
    <row r="92" spans="1:173" ht="15.75" customHeight="1">
      <c r="A92" s="310"/>
      <c r="B92" s="256"/>
      <c r="C92" s="256"/>
      <c r="D92" s="257" t="s">
        <v>294</v>
      </c>
      <c r="E92" s="761" t="s">
        <v>295</v>
      </c>
      <c r="F92" s="762"/>
      <c r="G92" s="401">
        <f>+G93</f>
        <v>10000</v>
      </c>
      <c r="H92" s="401">
        <f t="shared" ref="H92:I92" si="37">+H93</f>
        <v>0</v>
      </c>
      <c r="I92" s="401">
        <f t="shared" si="37"/>
        <v>10000</v>
      </c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</row>
    <row r="93" spans="1:173" ht="15.75">
      <c r="A93" s="311"/>
      <c r="B93" s="158"/>
      <c r="C93" s="158"/>
      <c r="D93" s="159"/>
      <c r="E93" s="160" t="s">
        <v>112</v>
      </c>
      <c r="F93" s="161" t="s">
        <v>113</v>
      </c>
      <c r="G93" s="304">
        <f>+G94+G95+G96</f>
        <v>10000</v>
      </c>
      <c r="H93" s="304">
        <f t="shared" ref="H93:I93" si="38">+H94+H95+H96</f>
        <v>0</v>
      </c>
      <c r="I93" s="304">
        <f t="shared" si="38"/>
        <v>10000</v>
      </c>
      <c r="J93" s="283"/>
      <c r="K93" s="283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</row>
    <row r="94" spans="1:173" ht="15.75">
      <c r="A94" s="159"/>
      <c r="B94" s="159"/>
      <c r="C94" s="159"/>
      <c r="D94" s="157"/>
      <c r="E94" s="159"/>
      <c r="F94" s="107" t="s">
        <v>387</v>
      </c>
      <c r="G94" s="304">
        <f>+G97-G95-G96</f>
        <v>10000</v>
      </c>
      <c r="H94" s="304">
        <v>0</v>
      </c>
      <c r="I94" s="304">
        <f>+I97-I95-I96</f>
        <v>10000</v>
      </c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</row>
    <row r="95" spans="1:173" ht="15.75">
      <c r="A95" s="159"/>
      <c r="B95" s="159"/>
      <c r="C95" s="159"/>
      <c r="D95" s="157"/>
      <c r="E95" s="159"/>
      <c r="F95" s="323" t="s">
        <v>393</v>
      </c>
      <c r="G95" s="304">
        <v>0</v>
      </c>
      <c r="H95" s="304">
        <v>0</v>
      </c>
      <c r="I95" s="304">
        <v>0</v>
      </c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</row>
    <row r="96" spans="1:173" ht="15.75">
      <c r="A96" s="159"/>
      <c r="B96" s="159"/>
      <c r="C96" s="159"/>
      <c r="D96" s="157"/>
      <c r="E96" s="159"/>
      <c r="F96" s="45" t="s">
        <v>388</v>
      </c>
      <c r="G96" s="304">
        <v>0</v>
      </c>
      <c r="H96" s="304">
        <f>I96-G96</f>
        <v>0</v>
      </c>
      <c r="I96" s="304">
        <v>0</v>
      </c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</row>
    <row r="97" spans="1:173" ht="15.75">
      <c r="A97" s="159" t="s">
        <v>116</v>
      </c>
      <c r="B97" s="159"/>
      <c r="C97" s="159"/>
      <c r="D97" s="158"/>
      <c r="E97" s="159"/>
      <c r="F97" s="162" t="s">
        <v>9</v>
      </c>
      <c r="G97" s="266">
        <f>+G98</f>
        <v>10000</v>
      </c>
      <c r="H97" s="266">
        <v>0</v>
      </c>
      <c r="I97" s="266">
        <v>10000</v>
      </c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</row>
    <row r="98" spans="1:173" ht="15.75">
      <c r="A98" s="159"/>
      <c r="B98" s="159" t="s">
        <v>128</v>
      </c>
      <c r="C98" s="159"/>
      <c r="D98" s="158"/>
      <c r="E98" s="159"/>
      <c r="F98" s="162" t="s">
        <v>42</v>
      </c>
      <c r="G98" s="266">
        <v>10000</v>
      </c>
      <c r="H98" s="266">
        <v>0</v>
      </c>
      <c r="I98" s="266">
        <v>10000</v>
      </c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</row>
    <row r="99" spans="1:173" ht="15.75">
      <c r="A99" s="159"/>
      <c r="B99" s="159"/>
      <c r="C99" s="159"/>
      <c r="D99" s="158"/>
      <c r="E99" s="289"/>
      <c r="F99" s="162"/>
      <c r="G99" s="266"/>
      <c r="H99" s="266"/>
      <c r="I99" s="266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</row>
    <row r="100" spans="1:173" ht="15.75">
      <c r="A100" s="159"/>
      <c r="B100" s="256"/>
      <c r="C100" s="256"/>
      <c r="D100" s="257" t="s">
        <v>320</v>
      </c>
      <c r="E100" s="761" t="s">
        <v>321</v>
      </c>
      <c r="F100" s="762"/>
      <c r="G100" s="401">
        <f>+G101</f>
        <v>0</v>
      </c>
      <c r="H100" s="401">
        <v>0</v>
      </c>
      <c r="I100" s="401">
        <f>+I101</f>
        <v>0</v>
      </c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</row>
    <row r="101" spans="1:173" ht="15.75">
      <c r="A101" s="308"/>
      <c r="B101" s="423"/>
      <c r="C101" s="423"/>
      <c r="D101" s="308"/>
      <c r="E101" s="307" t="s">
        <v>112</v>
      </c>
      <c r="F101" s="424" t="s">
        <v>113</v>
      </c>
      <c r="G101" s="71">
        <f>+G102+G103+G104</f>
        <v>0</v>
      </c>
      <c r="H101" s="71">
        <f>+H102+H103+H104</f>
        <v>0</v>
      </c>
      <c r="I101" s="71">
        <f t="shared" ref="I101" si="39">+I102+I103+I104</f>
        <v>0</v>
      </c>
      <c r="J101" s="283"/>
      <c r="K101" s="283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</row>
    <row r="102" spans="1:173" ht="15.75">
      <c r="A102" s="308"/>
      <c r="B102" s="308"/>
      <c r="C102" s="308"/>
      <c r="D102" s="425"/>
      <c r="E102" s="308"/>
      <c r="F102" s="107" t="s">
        <v>387</v>
      </c>
      <c r="G102" s="71">
        <v>0</v>
      </c>
      <c r="H102" s="71">
        <f>I102-G102</f>
        <v>0</v>
      </c>
      <c r="I102" s="71">
        <f>+I105-I103-I104</f>
        <v>0</v>
      </c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</row>
    <row r="103" spans="1:173" ht="15.75">
      <c r="A103" s="308"/>
      <c r="B103" s="308"/>
      <c r="C103" s="308"/>
      <c r="D103" s="425"/>
      <c r="E103" s="308"/>
      <c r="F103" s="323" t="s">
        <v>393</v>
      </c>
      <c r="G103" s="71">
        <v>0</v>
      </c>
      <c r="H103" s="71">
        <v>0</v>
      </c>
      <c r="I103" s="71">
        <v>0</v>
      </c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</row>
    <row r="104" spans="1:173" ht="15.75">
      <c r="A104" s="308"/>
      <c r="B104" s="308"/>
      <c r="C104" s="308"/>
      <c r="D104" s="425"/>
      <c r="E104" s="308"/>
      <c r="F104" s="45" t="s">
        <v>388</v>
      </c>
      <c r="G104" s="71">
        <v>0</v>
      </c>
      <c r="H104" s="71">
        <f t="shared" ref="H104" si="40">I104-G104</f>
        <v>0</v>
      </c>
      <c r="I104" s="71">
        <v>0</v>
      </c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</row>
    <row r="105" spans="1:173" ht="15.75">
      <c r="A105" s="308" t="s">
        <v>116</v>
      </c>
      <c r="B105" s="308"/>
      <c r="C105" s="308"/>
      <c r="D105" s="423"/>
      <c r="E105" s="308"/>
      <c r="F105" s="104" t="s">
        <v>9</v>
      </c>
      <c r="G105" s="73">
        <f>+G138+G106</f>
        <v>0</v>
      </c>
      <c r="H105" s="71">
        <v>0</v>
      </c>
      <c r="I105" s="73">
        <f>+I138+I106</f>
        <v>0</v>
      </c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</row>
    <row r="106" spans="1:173" ht="15.75">
      <c r="A106" s="308"/>
      <c r="B106" s="308" t="s">
        <v>117</v>
      </c>
      <c r="C106" s="308"/>
      <c r="D106" s="423"/>
      <c r="E106" s="308"/>
      <c r="F106" s="426" t="s">
        <v>43</v>
      </c>
      <c r="G106" s="73">
        <v>0</v>
      </c>
      <c r="H106" s="71">
        <v>0</v>
      </c>
      <c r="I106" s="73">
        <v>0</v>
      </c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</row>
    <row r="107" spans="1:173" ht="15.75">
      <c r="A107" s="308"/>
      <c r="B107" s="155"/>
      <c r="C107" s="155"/>
      <c r="D107" s="422"/>
      <c r="E107" s="769"/>
      <c r="F107" s="770"/>
      <c r="G107" s="71"/>
      <c r="H107" s="71"/>
      <c r="I107" s="71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</row>
    <row r="108" spans="1:173" s="1" customFormat="1" ht="17.100000000000001" customHeight="1">
      <c r="A108" s="856"/>
      <c r="B108" s="256"/>
      <c r="C108" s="256"/>
      <c r="D108" s="257" t="s">
        <v>322</v>
      </c>
      <c r="E108" s="761" t="s">
        <v>323</v>
      </c>
      <c r="F108" s="762"/>
      <c r="G108" s="401">
        <f>+G109</f>
        <v>15000</v>
      </c>
      <c r="H108" s="401">
        <v>0</v>
      </c>
      <c r="I108" s="401">
        <f>+I109</f>
        <v>15000</v>
      </c>
    </row>
    <row r="109" spans="1:173" s="1" customFormat="1" ht="15.75">
      <c r="A109" s="159"/>
      <c r="B109" s="158"/>
      <c r="C109" s="158"/>
      <c r="D109" s="159"/>
      <c r="E109" s="160" t="s">
        <v>112</v>
      </c>
      <c r="F109" s="161" t="s">
        <v>113</v>
      </c>
      <c r="G109" s="71">
        <f>+G110+G111+G112</f>
        <v>15000</v>
      </c>
      <c r="H109" s="71">
        <v>0</v>
      </c>
      <c r="I109" s="71">
        <f>+I110+I111+I112</f>
        <v>15000</v>
      </c>
    </row>
    <row r="110" spans="1:173" s="1" customFormat="1" ht="15.75">
      <c r="A110" s="159"/>
      <c r="B110" s="159"/>
      <c r="C110" s="159"/>
      <c r="D110" s="157"/>
      <c r="E110" s="159"/>
      <c r="F110" s="107" t="s">
        <v>387</v>
      </c>
      <c r="G110" s="71">
        <f>+G113-G111-G112</f>
        <v>5500</v>
      </c>
      <c r="H110" s="71">
        <v>0</v>
      </c>
      <c r="I110" s="71">
        <f>+I113-I111-I112</f>
        <v>5500</v>
      </c>
    </row>
    <row r="111" spans="1:173" s="1" customFormat="1" ht="15.75">
      <c r="A111" s="159"/>
      <c r="B111" s="159"/>
      <c r="C111" s="159"/>
      <c r="D111" s="157"/>
      <c r="E111" s="159"/>
      <c r="F111" s="323" t="s">
        <v>393</v>
      </c>
      <c r="G111" s="71">
        <v>0</v>
      </c>
      <c r="H111" s="71">
        <f t="shared" ref="H111" si="41">I111-G111</f>
        <v>0</v>
      </c>
      <c r="I111" s="71">
        <v>0</v>
      </c>
    </row>
    <row r="112" spans="1:173" s="35" customFormat="1" ht="15.75" customHeight="1">
      <c r="A112" s="159"/>
      <c r="B112" s="159"/>
      <c r="C112" s="159"/>
      <c r="D112" s="157"/>
      <c r="E112" s="159"/>
      <c r="F112" s="45" t="s">
        <v>388</v>
      </c>
      <c r="G112" s="71">
        <v>9500</v>
      </c>
      <c r="H112" s="71">
        <v>0</v>
      </c>
      <c r="I112" s="71">
        <v>9500</v>
      </c>
    </row>
    <row r="113" spans="1:9" s="35" customFormat="1" ht="15.75">
      <c r="A113" s="159" t="s">
        <v>116</v>
      </c>
      <c r="B113" s="159"/>
      <c r="C113" s="159"/>
      <c r="D113" s="158"/>
      <c r="E113" s="159"/>
      <c r="F113" s="162" t="s">
        <v>9</v>
      </c>
      <c r="G113" s="73">
        <f>+G114</f>
        <v>15000</v>
      </c>
      <c r="H113" s="71">
        <v>0</v>
      </c>
      <c r="I113" s="73">
        <f>+I114</f>
        <v>15000</v>
      </c>
    </row>
    <row r="114" spans="1:9" s="35" customFormat="1" ht="15.75">
      <c r="A114" s="159"/>
      <c r="B114" s="159" t="s">
        <v>128</v>
      </c>
      <c r="C114" s="159"/>
      <c r="D114" s="158"/>
      <c r="E114" s="159"/>
      <c r="F114" s="162" t="s">
        <v>42</v>
      </c>
      <c r="G114" s="73">
        <v>15000</v>
      </c>
      <c r="H114" s="71">
        <v>0</v>
      </c>
      <c r="I114" s="73">
        <v>15000</v>
      </c>
    </row>
    <row r="115" spans="1:9" s="35" customFormat="1" ht="15.75">
      <c r="A115" s="159"/>
      <c r="B115" s="159"/>
      <c r="C115" s="159"/>
      <c r="D115" s="158"/>
      <c r="E115" s="289"/>
      <c r="F115" s="104"/>
      <c r="G115" s="266"/>
      <c r="H115" s="266"/>
      <c r="I115" s="266"/>
    </row>
    <row r="116" spans="1:9" s="35" customFormat="1" ht="15.75">
      <c r="A116" s="856"/>
      <c r="B116" s="256"/>
      <c r="C116" s="256"/>
      <c r="D116" s="257" t="s">
        <v>336</v>
      </c>
      <c r="E116" s="761" t="s">
        <v>347</v>
      </c>
      <c r="F116" s="762"/>
      <c r="G116" s="401">
        <f>+G117</f>
        <v>0</v>
      </c>
      <c r="H116" s="401">
        <f t="shared" ref="H116:I116" si="42">+H117</f>
        <v>0</v>
      </c>
      <c r="I116" s="401">
        <f t="shared" si="42"/>
        <v>0</v>
      </c>
    </row>
    <row r="117" spans="1:9" s="35" customFormat="1" ht="15.75">
      <c r="A117" s="159"/>
      <c r="B117" s="158"/>
      <c r="C117" s="158"/>
      <c r="D117" s="159"/>
      <c r="E117" s="160" t="s">
        <v>112</v>
      </c>
      <c r="F117" s="161" t="s">
        <v>113</v>
      </c>
      <c r="G117" s="304">
        <f t="shared" ref="G117:I118" si="43">+G118</f>
        <v>0</v>
      </c>
      <c r="H117" s="304">
        <f t="shared" si="43"/>
        <v>0</v>
      </c>
      <c r="I117" s="304">
        <f t="shared" si="43"/>
        <v>0</v>
      </c>
    </row>
    <row r="118" spans="1:9" s="34" customFormat="1" ht="15.75">
      <c r="A118" s="159"/>
      <c r="B118" s="159"/>
      <c r="C118" s="159"/>
      <c r="D118" s="157"/>
      <c r="E118" s="159"/>
      <c r="F118" s="107" t="s">
        <v>387</v>
      </c>
      <c r="G118" s="304">
        <f>+G119</f>
        <v>0</v>
      </c>
      <c r="H118" s="304">
        <f t="shared" ref="H118" si="44">+H119</f>
        <v>0</v>
      </c>
      <c r="I118" s="304">
        <f t="shared" si="43"/>
        <v>0</v>
      </c>
    </row>
    <row r="119" spans="1:9" s="35" customFormat="1" ht="15.75">
      <c r="A119" s="159" t="s">
        <v>116</v>
      </c>
      <c r="B119" s="159"/>
      <c r="C119" s="159"/>
      <c r="D119" s="158"/>
      <c r="E119" s="159"/>
      <c r="F119" s="162" t="s">
        <v>9</v>
      </c>
      <c r="G119" s="266">
        <f>G120</f>
        <v>0</v>
      </c>
      <c r="H119" s="266">
        <v>0</v>
      </c>
      <c r="I119" s="266">
        <f t="shared" ref="I119" si="45">I120</f>
        <v>0</v>
      </c>
    </row>
    <row r="120" spans="1:9" s="35" customFormat="1" ht="15.75">
      <c r="A120" s="159"/>
      <c r="B120" s="159" t="s">
        <v>128</v>
      </c>
      <c r="C120" s="159"/>
      <c r="D120" s="158"/>
      <c r="E120" s="159"/>
      <c r="F120" s="162" t="s">
        <v>42</v>
      </c>
      <c r="G120" s="266">
        <v>0</v>
      </c>
      <c r="H120" s="266">
        <v>0</v>
      </c>
      <c r="I120" s="266">
        <v>0</v>
      </c>
    </row>
    <row r="121" spans="1:9" s="35" customFormat="1" ht="15.75">
      <c r="A121" s="159"/>
      <c r="B121" s="159"/>
      <c r="C121" s="159"/>
      <c r="D121" s="158"/>
      <c r="E121" s="289"/>
      <c r="F121" s="162"/>
      <c r="G121" s="266"/>
      <c r="H121" s="266"/>
      <c r="I121" s="266"/>
    </row>
    <row r="122" spans="1:9" s="35" customFormat="1" ht="15.75">
      <c r="A122" s="856"/>
      <c r="B122" s="256"/>
      <c r="C122" s="256"/>
      <c r="D122" s="257" t="s">
        <v>380</v>
      </c>
      <c r="E122" s="761" t="s">
        <v>358</v>
      </c>
      <c r="F122" s="762"/>
      <c r="G122" s="401">
        <f>+G123</f>
        <v>5000</v>
      </c>
      <c r="H122" s="401">
        <f t="shared" ref="H122:I122" si="46">+H123</f>
        <v>0</v>
      </c>
      <c r="I122" s="401">
        <f t="shared" si="46"/>
        <v>5000</v>
      </c>
    </row>
    <row r="123" spans="1:9" s="35" customFormat="1" ht="15.75">
      <c r="A123" s="159"/>
      <c r="B123" s="158"/>
      <c r="C123" s="158"/>
      <c r="D123" s="159"/>
      <c r="E123" s="160" t="s">
        <v>112</v>
      </c>
      <c r="F123" s="161" t="s">
        <v>113</v>
      </c>
      <c r="G123" s="304">
        <f t="shared" ref="G123:I124" si="47">+G124</f>
        <v>5000</v>
      </c>
      <c r="H123" s="304">
        <f t="shared" si="47"/>
        <v>0</v>
      </c>
      <c r="I123" s="304">
        <f t="shared" si="47"/>
        <v>5000</v>
      </c>
    </row>
    <row r="124" spans="1:9" s="35" customFormat="1" ht="15.75">
      <c r="A124" s="159"/>
      <c r="B124" s="159"/>
      <c r="C124" s="159"/>
      <c r="D124" s="157"/>
      <c r="E124" s="159"/>
      <c r="F124" s="107" t="s">
        <v>387</v>
      </c>
      <c r="G124" s="304">
        <f>+G125</f>
        <v>5000</v>
      </c>
      <c r="H124" s="304">
        <f t="shared" si="47"/>
        <v>0</v>
      </c>
      <c r="I124" s="304">
        <f t="shared" si="47"/>
        <v>5000</v>
      </c>
    </row>
    <row r="125" spans="1:9" s="35" customFormat="1" ht="15.75">
      <c r="A125" s="159" t="s">
        <v>90</v>
      </c>
      <c r="B125" s="159"/>
      <c r="C125" s="159"/>
      <c r="D125" s="158"/>
      <c r="E125" s="159"/>
      <c r="F125" s="162" t="s">
        <v>8</v>
      </c>
      <c r="G125" s="266">
        <f>G126</f>
        <v>5000</v>
      </c>
      <c r="H125" s="266">
        <f t="shared" ref="H125:I125" si="48">H126</f>
        <v>0</v>
      </c>
      <c r="I125" s="266">
        <f t="shared" si="48"/>
        <v>5000</v>
      </c>
    </row>
    <row r="126" spans="1:9" s="35" customFormat="1" ht="15.75">
      <c r="A126" s="43"/>
      <c r="B126" s="159" t="s">
        <v>93</v>
      </c>
      <c r="C126" s="159"/>
      <c r="D126" s="158"/>
      <c r="E126" s="159"/>
      <c r="F126" s="219" t="s">
        <v>94</v>
      </c>
      <c r="G126" s="266">
        <v>5000</v>
      </c>
      <c r="H126" s="266">
        <v>0</v>
      </c>
      <c r="I126" s="266">
        <v>5000</v>
      </c>
    </row>
    <row r="127" spans="1:9" s="35" customFormat="1" ht="15.75">
      <c r="A127" s="43"/>
      <c r="B127" s="159"/>
      <c r="C127" s="159"/>
      <c r="D127" s="158"/>
      <c r="E127" s="159"/>
      <c r="F127" s="219"/>
      <c r="G127" s="266"/>
      <c r="H127" s="266"/>
      <c r="I127" s="266"/>
    </row>
    <row r="128" spans="1:9" s="35" customFormat="1" ht="15.75">
      <c r="A128" s="241"/>
      <c r="B128" s="241"/>
      <c r="C128" s="241"/>
      <c r="D128" s="240"/>
      <c r="E128" s="241"/>
      <c r="F128" s="242" t="s">
        <v>293</v>
      </c>
      <c r="G128" s="243">
        <f>+G130+G139+G147+G154+G165+G171+G177+G183+G190+G197+G204+G211+G218</f>
        <v>372200</v>
      </c>
      <c r="H128" s="243">
        <f t="shared" ref="H128:I128" si="49">+H130+H139+H147+H154+H165+H171+H177+H183+H190+H197+H204+H211+H218</f>
        <v>-350000</v>
      </c>
      <c r="I128" s="243">
        <f t="shared" si="49"/>
        <v>22200</v>
      </c>
    </row>
    <row r="129" spans="1:11" s="34" customFormat="1" ht="15.75">
      <c r="A129" s="69"/>
      <c r="B129" s="69"/>
      <c r="C129" s="69"/>
      <c r="D129" s="68"/>
      <c r="E129" s="127"/>
      <c r="F129" s="107"/>
      <c r="G129" s="399"/>
      <c r="H129" s="73"/>
      <c r="I129" s="399"/>
    </row>
    <row r="130" spans="1:11" s="34" customFormat="1" ht="15.75">
      <c r="A130" s="245"/>
      <c r="B130" s="245"/>
      <c r="C130" s="245"/>
      <c r="D130" s="244" t="s">
        <v>114</v>
      </c>
      <c r="E130" s="765" t="s">
        <v>115</v>
      </c>
      <c r="F130" s="766"/>
      <c r="G130" s="246">
        <f t="shared" ref="G130:I130" si="50">G131</f>
        <v>9000</v>
      </c>
      <c r="H130" s="246">
        <f>H131</f>
        <v>0</v>
      </c>
      <c r="I130" s="246">
        <f t="shared" si="50"/>
        <v>9000</v>
      </c>
    </row>
    <row r="131" spans="1:11" s="35" customFormat="1" ht="15.75">
      <c r="A131" s="69"/>
      <c r="B131" s="69"/>
      <c r="C131" s="69"/>
      <c r="D131" s="68"/>
      <c r="E131" s="66" t="s">
        <v>112</v>
      </c>
      <c r="F131" s="114" t="s">
        <v>113</v>
      </c>
      <c r="G131" s="71">
        <f>G132+G135</f>
        <v>9000</v>
      </c>
      <c r="H131" s="71">
        <f t="shared" ref="H131:I131" si="51">H132+H135</f>
        <v>0</v>
      </c>
      <c r="I131" s="71">
        <f t="shared" si="51"/>
        <v>9000</v>
      </c>
    </row>
    <row r="132" spans="1:11" s="35" customFormat="1" ht="15.75">
      <c r="A132" s="69"/>
      <c r="B132" s="69"/>
      <c r="C132" s="69"/>
      <c r="D132" s="68"/>
      <c r="E132" s="67"/>
      <c r="F132" s="107" t="s">
        <v>387</v>
      </c>
      <c r="G132" s="71">
        <f>G133</f>
        <v>4000</v>
      </c>
      <c r="H132" s="71">
        <f t="shared" ref="H132:I132" si="52">H133</f>
        <v>0</v>
      </c>
      <c r="I132" s="71">
        <f t="shared" si="52"/>
        <v>4000</v>
      </c>
    </row>
    <row r="133" spans="1:11" s="35" customFormat="1" ht="15.75">
      <c r="A133" s="43" t="s">
        <v>90</v>
      </c>
      <c r="B133" s="43"/>
      <c r="C133" s="43"/>
      <c r="D133" s="43"/>
      <c r="E133" s="39"/>
      <c r="F133" s="48" t="s">
        <v>8</v>
      </c>
      <c r="G133" s="115">
        <f>+G134</f>
        <v>4000</v>
      </c>
      <c r="H133" s="115">
        <f t="shared" ref="H133:I133" si="53">+H134</f>
        <v>0</v>
      </c>
      <c r="I133" s="115">
        <f t="shared" si="53"/>
        <v>4000</v>
      </c>
    </row>
    <row r="134" spans="1:11" s="36" customFormat="1" ht="15.75">
      <c r="A134" s="43"/>
      <c r="B134" s="43" t="s">
        <v>91</v>
      </c>
      <c r="C134" s="43"/>
      <c r="D134" s="43"/>
      <c r="E134" s="39"/>
      <c r="F134" s="48" t="s">
        <v>37</v>
      </c>
      <c r="G134" s="115">
        <v>4000</v>
      </c>
      <c r="H134" s="115">
        <v>0</v>
      </c>
      <c r="I134" s="115">
        <v>4000</v>
      </c>
    </row>
    <row r="135" spans="1:11" s="49" customFormat="1" ht="17.100000000000001" customHeight="1">
      <c r="A135" s="43"/>
      <c r="B135" s="43"/>
      <c r="C135" s="43"/>
      <c r="D135" s="43"/>
      <c r="E135" s="39"/>
      <c r="F135" s="107" t="s">
        <v>387</v>
      </c>
      <c r="G135" s="71">
        <f>G136</f>
        <v>5000</v>
      </c>
      <c r="H135" s="71">
        <f t="shared" ref="H135:I135" si="54">H136</f>
        <v>0</v>
      </c>
      <c r="I135" s="71">
        <f t="shared" si="54"/>
        <v>5000</v>
      </c>
    </row>
    <row r="136" spans="1:11" s="49" customFormat="1" ht="15.75">
      <c r="A136" s="69" t="s">
        <v>116</v>
      </c>
      <c r="B136" s="69"/>
      <c r="C136" s="69"/>
      <c r="D136" s="69"/>
      <c r="E136" s="67"/>
      <c r="F136" s="104" t="s">
        <v>9</v>
      </c>
      <c r="G136" s="73">
        <f>SUM(G137)</f>
        <v>5000</v>
      </c>
      <c r="H136" s="73">
        <f t="shared" ref="H136:I136" si="55">SUM(H137)</f>
        <v>0</v>
      </c>
      <c r="I136" s="73">
        <f t="shared" si="55"/>
        <v>5000</v>
      </c>
    </row>
    <row r="137" spans="1:11" s="49" customFormat="1" ht="15.75">
      <c r="A137" s="69"/>
      <c r="B137" s="69" t="s">
        <v>117</v>
      </c>
      <c r="C137" s="69"/>
      <c r="D137" s="69"/>
      <c r="E137" s="67"/>
      <c r="F137" s="104" t="s">
        <v>43</v>
      </c>
      <c r="G137" s="73">
        <v>5000</v>
      </c>
      <c r="H137" s="115">
        <v>0</v>
      </c>
      <c r="I137" s="73">
        <v>5000</v>
      </c>
    </row>
    <row r="138" spans="1:11" s="49" customFormat="1" ht="15.75">
      <c r="A138" s="69"/>
      <c r="B138" s="69"/>
      <c r="C138" s="69"/>
      <c r="D138" s="68"/>
      <c r="E138" s="127"/>
      <c r="F138" s="104"/>
      <c r="G138" s="73"/>
      <c r="H138" s="73"/>
      <c r="I138" s="73"/>
    </row>
    <row r="139" spans="1:11" s="49" customFormat="1" ht="21" customHeight="1">
      <c r="A139" s="247"/>
      <c r="B139" s="247"/>
      <c r="C139" s="247"/>
      <c r="D139" s="248" t="s">
        <v>118</v>
      </c>
      <c r="E139" s="767" t="s">
        <v>119</v>
      </c>
      <c r="F139" s="768"/>
      <c r="G139" s="249">
        <f t="shared" ref="G139:I139" si="56">+G140</f>
        <v>0</v>
      </c>
      <c r="H139" s="249">
        <v>0</v>
      </c>
      <c r="I139" s="249">
        <f t="shared" si="56"/>
        <v>0</v>
      </c>
    </row>
    <row r="140" spans="1:11" s="49" customFormat="1" ht="21" customHeight="1">
      <c r="A140" s="39"/>
      <c r="B140" s="39"/>
      <c r="C140" s="39"/>
      <c r="D140" s="40"/>
      <c r="E140" s="38" t="s">
        <v>112</v>
      </c>
      <c r="F140" s="42" t="s">
        <v>113</v>
      </c>
      <c r="G140" s="41">
        <f>G141+G142+G143</f>
        <v>0</v>
      </c>
      <c r="H140" s="467">
        <v>0</v>
      </c>
      <c r="I140" s="41">
        <f>I141+I142+I143</f>
        <v>0</v>
      </c>
      <c r="J140" s="290"/>
      <c r="K140" s="290"/>
    </row>
    <row r="141" spans="1:11" s="49" customFormat="1" ht="21" customHeight="1">
      <c r="A141" s="39"/>
      <c r="B141" s="39"/>
      <c r="C141" s="39"/>
      <c r="D141" s="40"/>
      <c r="E141" s="39"/>
      <c r="F141" s="107" t="s">
        <v>387</v>
      </c>
      <c r="G141" s="41">
        <f>+G144-G143-G142</f>
        <v>0</v>
      </c>
      <c r="H141" s="467">
        <v>0</v>
      </c>
      <c r="I141" s="41">
        <f>+I144-I143-I142</f>
        <v>0</v>
      </c>
    </row>
    <row r="142" spans="1:11" s="49" customFormat="1" ht="21" customHeight="1">
      <c r="A142" s="39"/>
      <c r="B142" s="39"/>
      <c r="C142" s="39"/>
      <c r="D142" s="40"/>
      <c r="E142" s="39"/>
      <c r="F142" s="45" t="s">
        <v>388</v>
      </c>
      <c r="G142" s="41">
        <v>0</v>
      </c>
      <c r="H142" s="467">
        <f t="shared" ref="H142:H143" si="57">I142-G142</f>
        <v>0</v>
      </c>
      <c r="I142" s="41">
        <v>0</v>
      </c>
    </row>
    <row r="143" spans="1:11" s="49" customFormat="1" ht="21" customHeight="1">
      <c r="A143" s="39"/>
      <c r="B143" s="39"/>
      <c r="C143" s="39"/>
      <c r="D143" s="40"/>
      <c r="E143" s="39"/>
      <c r="F143" s="323" t="s">
        <v>393</v>
      </c>
      <c r="G143" s="41">
        <v>0</v>
      </c>
      <c r="H143" s="467">
        <f t="shared" si="57"/>
        <v>0</v>
      </c>
      <c r="I143" s="41">
        <v>0</v>
      </c>
    </row>
    <row r="144" spans="1:11" s="49" customFormat="1" ht="15.75">
      <c r="A144" s="39" t="s">
        <v>116</v>
      </c>
      <c r="B144" s="39"/>
      <c r="C144" s="39"/>
      <c r="D144" s="43"/>
      <c r="E144" s="39"/>
      <c r="F144" s="50" t="s">
        <v>9</v>
      </c>
      <c r="G144" s="47">
        <f>G145</f>
        <v>0</v>
      </c>
      <c r="H144" s="467">
        <v>0</v>
      </c>
      <c r="I144" s="47">
        <f>I145</f>
        <v>0</v>
      </c>
    </row>
    <row r="145" spans="1:13" s="49" customFormat="1" ht="15.75">
      <c r="A145" s="67"/>
      <c r="B145" s="39" t="s">
        <v>121</v>
      </c>
      <c r="C145" s="39"/>
      <c r="D145" s="43"/>
      <c r="E145" s="39"/>
      <c r="F145" s="48" t="s">
        <v>44</v>
      </c>
      <c r="G145" s="47">
        <v>0</v>
      </c>
      <c r="H145" s="467">
        <v>0</v>
      </c>
      <c r="I145" s="47">
        <v>0</v>
      </c>
      <c r="J145" s="306"/>
      <c r="M145" s="286"/>
    </row>
    <row r="146" spans="1:13" s="49" customFormat="1" ht="15.75">
      <c r="A146" s="39"/>
      <c r="B146" s="39"/>
      <c r="C146" s="39"/>
      <c r="D146" s="40"/>
      <c r="E146" s="39"/>
      <c r="F146" s="50"/>
      <c r="G146" s="47"/>
      <c r="H146" s="47"/>
      <c r="I146" s="47"/>
      <c r="J146" s="290"/>
      <c r="M146" s="286"/>
    </row>
    <row r="147" spans="1:13" s="49" customFormat="1" ht="15.75">
      <c r="A147" s="247"/>
      <c r="B147" s="247"/>
      <c r="C147" s="247"/>
      <c r="D147" s="251" t="s">
        <v>122</v>
      </c>
      <c r="E147" s="755" t="s">
        <v>123</v>
      </c>
      <c r="F147" s="756"/>
      <c r="G147" s="250">
        <f t="shared" ref="G147:I147" si="58">G148</f>
        <v>0</v>
      </c>
      <c r="H147" s="250">
        <f t="shared" si="58"/>
        <v>0</v>
      </c>
      <c r="I147" s="250">
        <f t="shared" si="58"/>
        <v>0</v>
      </c>
      <c r="J147" s="290"/>
      <c r="K147" s="290"/>
    </row>
    <row r="148" spans="1:13" s="49" customFormat="1" ht="15.75">
      <c r="A148" s="39"/>
      <c r="B148" s="39"/>
      <c r="C148" s="39"/>
      <c r="D148" s="40"/>
      <c r="E148" s="38" t="s">
        <v>112</v>
      </c>
      <c r="F148" s="42" t="s">
        <v>113</v>
      </c>
      <c r="G148" s="41">
        <f>+G149+G150</f>
        <v>0</v>
      </c>
      <c r="H148" s="41">
        <f t="shared" ref="H148:I148" si="59">+H149+H150</f>
        <v>0</v>
      </c>
      <c r="I148" s="41">
        <f t="shared" si="59"/>
        <v>0</v>
      </c>
    </row>
    <row r="149" spans="1:13" s="49" customFormat="1" ht="15.75">
      <c r="A149" s="39"/>
      <c r="B149" s="39"/>
      <c r="C149" s="39"/>
      <c r="D149" s="40"/>
      <c r="E149" s="39"/>
      <c r="F149" s="107" t="s">
        <v>387</v>
      </c>
      <c r="G149" s="41">
        <v>0</v>
      </c>
      <c r="H149" s="41">
        <v>0</v>
      </c>
      <c r="I149" s="41">
        <v>0</v>
      </c>
    </row>
    <row r="150" spans="1:13" s="49" customFormat="1" ht="15.75">
      <c r="A150" s="39"/>
      <c r="B150" s="39"/>
      <c r="C150" s="39"/>
      <c r="D150" s="40"/>
      <c r="E150" s="39"/>
      <c r="F150" s="323" t="s">
        <v>393</v>
      </c>
      <c r="G150" s="41">
        <f>G152</f>
        <v>0</v>
      </c>
      <c r="H150" s="41">
        <f t="shared" ref="H150:I150" si="60">H152</f>
        <v>0</v>
      </c>
      <c r="I150" s="41">
        <f t="shared" si="60"/>
        <v>0</v>
      </c>
    </row>
    <row r="151" spans="1:13" s="49" customFormat="1" ht="15.75">
      <c r="A151" s="39" t="s">
        <v>116</v>
      </c>
      <c r="B151" s="39"/>
      <c r="C151" s="39"/>
      <c r="D151" s="43"/>
      <c r="E151" s="39"/>
      <c r="F151" s="50" t="s">
        <v>9</v>
      </c>
      <c r="G151" s="47">
        <f>SUM(G152)</f>
        <v>0</v>
      </c>
      <c r="H151" s="47">
        <f t="shared" ref="H151:I151" si="61">SUM(H152)</f>
        <v>0</v>
      </c>
      <c r="I151" s="47">
        <f t="shared" si="61"/>
        <v>0</v>
      </c>
    </row>
    <row r="152" spans="1:13" s="49" customFormat="1" ht="15.75">
      <c r="A152" s="39"/>
      <c r="B152" s="39" t="s">
        <v>117</v>
      </c>
      <c r="C152" s="39"/>
      <c r="D152" s="43"/>
      <c r="E152" s="39"/>
      <c r="F152" s="50" t="s">
        <v>43</v>
      </c>
      <c r="G152" s="47">
        <v>0</v>
      </c>
      <c r="H152" s="47">
        <v>0</v>
      </c>
      <c r="I152" s="47">
        <v>0</v>
      </c>
    </row>
    <row r="153" spans="1:13" s="49" customFormat="1" ht="15.75">
      <c r="A153" s="39"/>
      <c r="B153" s="39"/>
      <c r="C153" s="39"/>
      <c r="D153" s="43"/>
      <c r="E153" s="125"/>
      <c r="F153" s="48"/>
      <c r="G153" s="47"/>
      <c r="H153" s="47"/>
      <c r="I153" s="47"/>
    </row>
    <row r="154" spans="1:13" s="49" customFormat="1" ht="15.75" customHeight="1">
      <c r="A154" s="312"/>
      <c r="B154" s="252"/>
      <c r="C154" s="252"/>
      <c r="D154" s="253" t="s">
        <v>124</v>
      </c>
      <c r="E154" s="763" t="s">
        <v>125</v>
      </c>
      <c r="F154" s="764"/>
      <c r="G154" s="246">
        <f t="shared" ref="G154:I154" si="62">+G155</f>
        <v>13200</v>
      </c>
      <c r="H154" s="246">
        <f t="shared" si="62"/>
        <v>0</v>
      </c>
      <c r="I154" s="246">
        <f t="shared" si="62"/>
        <v>13200</v>
      </c>
    </row>
    <row r="155" spans="1:13" s="49" customFormat="1" ht="31.5">
      <c r="A155" s="65"/>
      <c r="B155" s="43"/>
      <c r="C155" s="43"/>
      <c r="D155" s="39"/>
      <c r="E155" s="38" t="s">
        <v>126</v>
      </c>
      <c r="F155" s="45" t="s">
        <v>127</v>
      </c>
      <c r="G155" s="106">
        <f>+G156+G160+G161</f>
        <v>13200</v>
      </c>
      <c r="H155" s="106">
        <f>+H156+H160+H161</f>
        <v>0</v>
      </c>
      <c r="I155" s="106">
        <f>+I156+I160+I161</f>
        <v>13200</v>
      </c>
    </row>
    <row r="156" spans="1:13" s="49" customFormat="1" ht="15.75">
      <c r="A156" s="43"/>
      <c r="B156" s="43"/>
      <c r="C156" s="43"/>
      <c r="D156" s="38"/>
      <c r="E156" s="39"/>
      <c r="F156" s="107" t="s">
        <v>387</v>
      </c>
      <c r="G156" s="106">
        <v>3200</v>
      </c>
      <c r="H156" s="106">
        <v>0</v>
      </c>
      <c r="I156" s="106">
        <v>3200</v>
      </c>
    </row>
    <row r="157" spans="1:13" s="49" customFormat="1" ht="15.75">
      <c r="A157" s="40" t="s">
        <v>90</v>
      </c>
      <c r="B157" s="43"/>
      <c r="C157" s="43"/>
      <c r="D157" s="43"/>
      <c r="E157" s="39"/>
      <c r="F157" s="48" t="s">
        <v>8</v>
      </c>
      <c r="G157" s="73">
        <f>+G158</f>
        <v>3200</v>
      </c>
      <c r="H157" s="73">
        <v>0</v>
      </c>
      <c r="I157" s="73">
        <f t="shared" ref="I157" si="63">+I158</f>
        <v>3200</v>
      </c>
    </row>
    <row r="158" spans="1:13" s="49" customFormat="1" ht="15.75" customHeight="1">
      <c r="A158" s="43"/>
      <c r="B158" s="43" t="s">
        <v>91</v>
      </c>
      <c r="C158" s="43"/>
      <c r="D158" s="43"/>
      <c r="E158" s="39"/>
      <c r="F158" s="48" t="s">
        <v>37</v>
      </c>
      <c r="G158" s="73">
        <v>3200</v>
      </c>
      <c r="H158" s="320">
        <v>0</v>
      </c>
      <c r="I158" s="73">
        <v>3200</v>
      </c>
    </row>
    <row r="159" spans="1:13" s="49" customFormat="1" ht="15.75">
      <c r="A159" s="43"/>
      <c r="B159" s="43"/>
      <c r="C159" s="43"/>
      <c r="D159" s="293"/>
      <c r="E159" s="195"/>
      <c r="F159" s="294"/>
      <c r="G159" s="41"/>
      <c r="H159" s="304"/>
      <c r="I159" s="41"/>
    </row>
    <row r="160" spans="1:13" s="49" customFormat="1" ht="15.75" customHeight="1">
      <c r="A160" s="43"/>
      <c r="B160" s="43"/>
      <c r="C160" s="43"/>
      <c r="D160" s="293"/>
      <c r="E160" s="195"/>
      <c r="F160" s="107" t="s">
        <v>387</v>
      </c>
      <c r="G160" s="41">
        <v>10000</v>
      </c>
      <c r="H160" s="41">
        <v>0</v>
      </c>
      <c r="I160" s="41">
        <v>10000</v>
      </c>
    </row>
    <row r="161" spans="1:9" s="49" customFormat="1" ht="33.75" customHeight="1">
      <c r="A161" s="43"/>
      <c r="B161" s="43"/>
      <c r="C161" s="43"/>
      <c r="D161" s="293"/>
      <c r="E161" s="195"/>
      <c r="F161" s="323" t="s">
        <v>393</v>
      </c>
      <c r="G161" s="41">
        <v>0</v>
      </c>
      <c r="H161" s="304">
        <v>0</v>
      </c>
      <c r="I161" s="41">
        <v>0</v>
      </c>
    </row>
    <row r="162" spans="1:9" s="49" customFormat="1" ht="15.75" customHeight="1">
      <c r="A162" s="40" t="s">
        <v>116</v>
      </c>
      <c r="B162" s="43"/>
      <c r="C162" s="43"/>
      <c r="D162" s="196"/>
      <c r="E162" s="195"/>
      <c r="F162" s="212" t="s">
        <v>9</v>
      </c>
      <c r="G162" s="47">
        <f>SUM(G163)</f>
        <v>10000</v>
      </c>
      <c r="H162" s="47">
        <f t="shared" ref="H162:I162" si="64">SUM(H163)</f>
        <v>0</v>
      </c>
      <c r="I162" s="47">
        <f t="shared" si="64"/>
        <v>10000</v>
      </c>
    </row>
    <row r="163" spans="1:9" s="49" customFormat="1" ht="15.75" customHeight="1">
      <c r="A163" s="43"/>
      <c r="B163" s="43" t="s">
        <v>121</v>
      </c>
      <c r="C163" s="291"/>
      <c r="D163" s="204"/>
      <c r="E163" s="198"/>
      <c r="F163" s="292" t="s">
        <v>44</v>
      </c>
      <c r="G163" s="47">
        <v>10000</v>
      </c>
      <c r="H163" s="266">
        <v>0</v>
      </c>
      <c r="I163" s="47">
        <v>10000</v>
      </c>
    </row>
    <row r="164" spans="1:9" s="49" customFormat="1" ht="15.75" customHeight="1">
      <c r="A164" s="43"/>
      <c r="B164" s="43"/>
      <c r="C164" s="291"/>
      <c r="D164" s="204"/>
      <c r="E164" s="198"/>
      <c r="F164" s="292"/>
      <c r="G164" s="47"/>
      <c r="H164" s="47"/>
      <c r="I164" s="47"/>
    </row>
    <row r="165" spans="1:9" s="49" customFormat="1" ht="15.75" customHeight="1">
      <c r="A165" s="247"/>
      <c r="B165" s="247"/>
      <c r="C165" s="247"/>
      <c r="D165" s="251" t="s">
        <v>129</v>
      </c>
      <c r="E165" s="757" t="s">
        <v>130</v>
      </c>
      <c r="F165" s="758"/>
      <c r="G165" s="250">
        <f>G166</f>
        <v>0</v>
      </c>
      <c r="H165" s="250">
        <f t="shared" ref="H165:I165" si="65">H166</f>
        <v>0</v>
      </c>
      <c r="I165" s="250">
        <f t="shared" si="65"/>
        <v>0</v>
      </c>
    </row>
    <row r="166" spans="1:9" s="49" customFormat="1" ht="15.75" customHeight="1">
      <c r="A166" s="39"/>
      <c r="B166" s="39"/>
      <c r="C166" s="39"/>
      <c r="D166" s="40"/>
      <c r="E166" s="38" t="s">
        <v>112</v>
      </c>
      <c r="F166" s="42" t="s">
        <v>113</v>
      </c>
      <c r="G166" s="41">
        <f t="shared" ref="G166:I167" si="66">G167</f>
        <v>0</v>
      </c>
      <c r="H166" s="41">
        <f t="shared" si="66"/>
        <v>0</v>
      </c>
      <c r="I166" s="41">
        <f t="shared" si="66"/>
        <v>0</v>
      </c>
    </row>
    <row r="167" spans="1:9" s="49" customFormat="1" ht="15.75" customHeight="1">
      <c r="A167" s="39"/>
      <c r="B167" s="39"/>
      <c r="C167" s="39"/>
      <c r="D167" s="40"/>
      <c r="E167" s="39"/>
      <c r="F167" s="107" t="s">
        <v>387</v>
      </c>
      <c r="G167" s="41">
        <f t="shared" si="66"/>
        <v>0</v>
      </c>
      <c r="H167" s="41">
        <f t="shared" si="66"/>
        <v>0</v>
      </c>
      <c r="I167" s="41">
        <f t="shared" si="66"/>
        <v>0</v>
      </c>
    </row>
    <row r="168" spans="1:9" s="49" customFormat="1" ht="15.75" customHeight="1">
      <c r="A168" s="39" t="s">
        <v>116</v>
      </c>
      <c r="B168" s="39"/>
      <c r="C168" s="39"/>
      <c r="D168" s="43"/>
      <c r="E168" s="39"/>
      <c r="F168" s="50" t="s">
        <v>9</v>
      </c>
      <c r="G168" s="47">
        <f>SUM(G169)</f>
        <v>0</v>
      </c>
      <c r="H168" s="47">
        <f t="shared" ref="H168:I168" si="67">SUM(H169)</f>
        <v>0</v>
      </c>
      <c r="I168" s="47">
        <f t="shared" si="67"/>
        <v>0</v>
      </c>
    </row>
    <row r="169" spans="1:9" s="49" customFormat="1" ht="15.75" customHeight="1">
      <c r="A169" s="39"/>
      <c r="B169" s="39" t="s">
        <v>117</v>
      </c>
      <c r="C169" s="39"/>
      <c r="D169" s="43"/>
      <c r="E169" s="39"/>
      <c r="F169" s="50" t="s">
        <v>43</v>
      </c>
      <c r="G169" s="47">
        <v>0</v>
      </c>
      <c r="H169" s="47">
        <f>I169-G169</f>
        <v>0</v>
      </c>
      <c r="I169" s="47">
        <v>0</v>
      </c>
    </row>
    <row r="170" spans="1:9" s="49" customFormat="1" ht="15.75" customHeight="1">
      <c r="A170" s="39"/>
      <c r="B170" s="39"/>
      <c r="C170" s="39"/>
      <c r="D170" s="40"/>
      <c r="E170" s="125"/>
      <c r="F170" s="51"/>
      <c r="G170" s="47"/>
      <c r="H170" s="47"/>
      <c r="I170" s="47"/>
    </row>
    <row r="171" spans="1:9" s="49" customFormat="1" ht="15.75" customHeight="1">
      <c r="A171" s="247"/>
      <c r="B171" s="247"/>
      <c r="C171" s="247"/>
      <c r="D171" s="251" t="s">
        <v>131</v>
      </c>
      <c r="E171" s="755" t="s">
        <v>132</v>
      </c>
      <c r="F171" s="756"/>
      <c r="G171" s="250">
        <f t="shared" ref="G171:I173" si="68">G172</f>
        <v>0</v>
      </c>
      <c r="H171" s="250">
        <f t="shared" si="68"/>
        <v>0</v>
      </c>
      <c r="I171" s="250">
        <f t="shared" si="68"/>
        <v>0</v>
      </c>
    </row>
    <row r="172" spans="1:9" s="49" customFormat="1" ht="31.5">
      <c r="A172" s="39"/>
      <c r="B172" s="39"/>
      <c r="C172" s="39"/>
      <c r="D172" s="40"/>
      <c r="E172" s="38" t="s">
        <v>126</v>
      </c>
      <c r="F172" s="45" t="s">
        <v>127</v>
      </c>
      <c r="G172" s="41">
        <f t="shared" si="68"/>
        <v>0</v>
      </c>
      <c r="H172" s="41">
        <f t="shared" si="68"/>
        <v>0</v>
      </c>
      <c r="I172" s="41">
        <f t="shared" si="68"/>
        <v>0</v>
      </c>
    </row>
    <row r="173" spans="1:9" s="49" customFormat="1" ht="15.75">
      <c r="A173" s="39"/>
      <c r="B173" s="39"/>
      <c r="C173" s="39"/>
      <c r="D173" s="40"/>
      <c r="E173" s="39"/>
      <c r="F173" s="45" t="s">
        <v>388</v>
      </c>
      <c r="G173" s="41">
        <f t="shared" si="68"/>
        <v>0</v>
      </c>
      <c r="H173" s="41">
        <f t="shared" si="68"/>
        <v>0</v>
      </c>
      <c r="I173" s="41">
        <f t="shared" si="68"/>
        <v>0</v>
      </c>
    </row>
    <row r="174" spans="1:9" s="49" customFormat="1" ht="15.75">
      <c r="A174" s="39" t="s">
        <v>116</v>
      </c>
      <c r="B174" s="39"/>
      <c r="C174" s="39"/>
      <c r="D174" s="43"/>
      <c r="E174" s="39"/>
      <c r="F174" s="50" t="s">
        <v>9</v>
      </c>
      <c r="G174" s="47">
        <f>SUM(G175)</f>
        <v>0</v>
      </c>
      <c r="H174" s="47">
        <f t="shared" ref="H174:I174" si="69">SUM(H175)</f>
        <v>0</v>
      </c>
      <c r="I174" s="47">
        <f t="shared" si="69"/>
        <v>0</v>
      </c>
    </row>
    <row r="175" spans="1:9" s="49" customFormat="1" ht="15.75">
      <c r="A175" s="39"/>
      <c r="B175" s="39" t="s">
        <v>117</v>
      </c>
      <c r="C175" s="39"/>
      <c r="D175" s="43"/>
      <c r="E175" s="39"/>
      <c r="F175" s="50" t="s">
        <v>43</v>
      </c>
      <c r="G175" s="47">
        <v>0</v>
      </c>
      <c r="H175" s="47">
        <f>I175-G175</f>
        <v>0</v>
      </c>
      <c r="I175" s="47">
        <v>0</v>
      </c>
    </row>
    <row r="176" spans="1:9" s="49" customFormat="1" ht="15.75" customHeight="1">
      <c r="A176" s="39"/>
      <c r="B176" s="39"/>
      <c r="C176" s="39"/>
      <c r="D176" s="40"/>
      <c r="E176" s="125"/>
      <c r="F176" s="51"/>
      <c r="G176" s="47"/>
      <c r="H176" s="47"/>
      <c r="I176" s="47"/>
    </row>
    <row r="177" spans="1:9" s="49" customFormat="1" ht="15.75">
      <c r="A177" s="247"/>
      <c r="B177" s="247"/>
      <c r="C177" s="247"/>
      <c r="D177" s="251" t="s">
        <v>133</v>
      </c>
      <c r="E177" s="755" t="s">
        <v>134</v>
      </c>
      <c r="F177" s="756"/>
      <c r="G177" s="250">
        <f t="shared" ref="G177:I179" si="70">G178</f>
        <v>0</v>
      </c>
      <c r="H177" s="250">
        <f t="shared" si="70"/>
        <v>0</v>
      </c>
      <c r="I177" s="250">
        <f t="shared" si="70"/>
        <v>0</v>
      </c>
    </row>
    <row r="178" spans="1:9" s="49" customFormat="1" ht="31.5">
      <c r="A178" s="39"/>
      <c r="B178" s="39"/>
      <c r="C178" s="39"/>
      <c r="D178" s="40"/>
      <c r="E178" s="38" t="s">
        <v>126</v>
      </c>
      <c r="F178" s="45" t="s">
        <v>127</v>
      </c>
      <c r="G178" s="41">
        <f t="shared" si="70"/>
        <v>0</v>
      </c>
      <c r="H178" s="41">
        <f t="shared" si="70"/>
        <v>0</v>
      </c>
      <c r="I178" s="41">
        <f t="shared" si="70"/>
        <v>0</v>
      </c>
    </row>
    <row r="179" spans="1:9" s="49" customFormat="1" ht="15.75">
      <c r="A179" s="39"/>
      <c r="B179" s="39"/>
      <c r="C179" s="39"/>
      <c r="D179" s="40"/>
      <c r="E179" s="39"/>
      <c r="F179" s="107" t="s">
        <v>387</v>
      </c>
      <c r="G179" s="41">
        <f t="shared" si="70"/>
        <v>0</v>
      </c>
      <c r="H179" s="41">
        <f t="shared" si="70"/>
        <v>0</v>
      </c>
      <c r="I179" s="41">
        <f t="shared" si="70"/>
        <v>0</v>
      </c>
    </row>
    <row r="180" spans="1:9" s="49" customFormat="1" ht="15.75">
      <c r="A180" s="39" t="s">
        <v>116</v>
      </c>
      <c r="B180" s="39"/>
      <c r="C180" s="39"/>
      <c r="D180" s="43"/>
      <c r="E180" s="39"/>
      <c r="F180" s="50" t="s">
        <v>9</v>
      </c>
      <c r="G180" s="47">
        <f>SUM(G181)</f>
        <v>0</v>
      </c>
      <c r="H180" s="47">
        <f t="shared" ref="H180:I180" si="71">SUM(H181)</f>
        <v>0</v>
      </c>
      <c r="I180" s="47">
        <f t="shared" si="71"/>
        <v>0</v>
      </c>
    </row>
    <row r="181" spans="1:9" s="49" customFormat="1" ht="15.75">
      <c r="A181" s="39"/>
      <c r="B181" s="39" t="s">
        <v>117</v>
      </c>
      <c r="C181" s="39"/>
      <c r="D181" s="43"/>
      <c r="E181" s="39"/>
      <c r="F181" s="50" t="s">
        <v>43</v>
      </c>
      <c r="G181" s="47">
        <v>0</v>
      </c>
      <c r="H181" s="47">
        <f>I181-G181</f>
        <v>0</v>
      </c>
      <c r="I181" s="47">
        <v>0</v>
      </c>
    </row>
    <row r="182" spans="1:9" s="49" customFormat="1" ht="15.75">
      <c r="A182" s="39"/>
      <c r="B182" s="39"/>
      <c r="C182" s="39"/>
      <c r="D182" s="43"/>
      <c r="E182" s="39"/>
      <c r="F182" s="50"/>
      <c r="G182" s="47"/>
      <c r="H182" s="47"/>
      <c r="I182" s="47"/>
    </row>
    <row r="183" spans="1:9" s="34" customFormat="1" ht="16.5" customHeight="1">
      <c r="A183" s="247"/>
      <c r="B183" s="247"/>
      <c r="C183" s="247"/>
      <c r="D183" s="251" t="s">
        <v>312</v>
      </c>
      <c r="E183" s="755" t="s">
        <v>313</v>
      </c>
      <c r="F183" s="756"/>
      <c r="G183" s="250">
        <f>+G184</f>
        <v>0</v>
      </c>
      <c r="H183" s="250">
        <f t="shared" ref="H183:I183" si="72">+H184</f>
        <v>0</v>
      </c>
      <c r="I183" s="250">
        <f t="shared" si="72"/>
        <v>0</v>
      </c>
    </row>
    <row r="184" spans="1:9" s="34" customFormat="1" ht="31.5">
      <c r="A184" s="39"/>
      <c r="B184" s="39"/>
      <c r="C184" s="39"/>
      <c r="D184" s="40"/>
      <c r="E184" s="38" t="s">
        <v>112</v>
      </c>
      <c r="F184" s="45" t="s">
        <v>127</v>
      </c>
      <c r="G184" s="41">
        <f>+G185+G186</f>
        <v>0</v>
      </c>
      <c r="H184" s="41">
        <f t="shared" ref="H184:I184" si="73">+H185+H186</f>
        <v>0</v>
      </c>
      <c r="I184" s="41">
        <f t="shared" si="73"/>
        <v>0</v>
      </c>
    </row>
    <row r="185" spans="1:9" s="34" customFormat="1" ht="15.75">
      <c r="A185" s="39"/>
      <c r="B185" s="39"/>
      <c r="C185" s="39"/>
      <c r="D185" s="40"/>
      <c r="E185" s="39"/>
      <c r="F185" s="107" t="s">
        <v>387</v>
      </c>
      <c r="G185" s="41">
        <v>0</v>
      </c>
      <c r="H185" s="41">
        <v>0</v>
      </c>
      <c r="I185" s="41">
        <v>0</v>
      </c>
    </row>
    <row r="186" spans="1:9" s="35" customFormat="1" ht="15.75">
      <c r="A186" s="39"/>
      <c r="B186" s="39"/>
      <c r="C186" s="39"/>
      <c r="D186" s="40"/>
      <c r="E186" s="39"/>
      <c r="F186" s="323" t="s">
        <v>393</v>
      </c>
      <c r="G186" s="41">
        <v>0</v>
      </c>
      <c r="H186" s="41">
        <v>0</v>
      </c>
      <c r="I186" s="41">
        <v>0</v>
      </c>
    </row>
    <row r="187" spans="1:9" s="35" customFormat="1" ht="15.75">
      <c r="A187" s="39" t="s">
        <v>116</v>
      </c>
      <c r="B187" s="39"/>
      <c r="C187" s="39"/>
      <c r="D187" s="43"/>
      <c r="E187" s="39"/>
      <c r="F187" s="50" t="s">
        <v>9</v>
      </c>
      <c r="G187" s="47">
        <f>SUM(G188)</f>
        <v>0</v>
      </c>
      <c r="H187" s="47">
        <f t="shared" ref="H187:I187" si="74">SUM(H188)</f>
        <v>0</v>
      </c>
      <c r="I187" s="47">
        <f t="shared" si="74"/>
        <v>0</v>
      </c>
    </row>
    <row r="188" spans="1:9" s="35" customFormat="1" ht="15.75">
      <c r="A188" s="39"/>
      <c r="B188" s="39" t="s">
        <v>117</v>
      </c>
      <c r="C188" s="39"/>
      <c r="D188" s="43"/>
      <c r="E188" s="39"/>
      <c r="F188" s="50" t="s">
        <v>43</v>
      </c>
      <c r="G188" s="47">
        <v>0</v>
      </c>
      <c r="H188" s="47">
        <f>I188-G188</f>
        <v>0</v>
      </c>
      <c r="I188" s="47">
        <v>0</v>
      </c>
    </row>
    <row r="189" spans="1:9" s="35" customFormat="1" ht="15.75">
      <c r="A189" s="39"/>
      <c r="B189" s="39"/>
      <c r="C189" s="39"/>
      <c r="D189" s="43"/>
      <c r="E189" s="125"/>
      <c r="F189" s="51"/>
      <c r="G189" s="47"/>
      <c r="H189" s="47"/>
      <c r="I189" s="47"/>
    </row>
    <row r="190" spans="1:9" s="34" customFormat="1" ht="15.75">
      <c r="A190" s="247"/>
      <c r="B190" s="247"/>
      <c r="C190" s="247"/>
      <c r="D190" s="251" t="s">
        <v>122</v>
      </c>
      <c r="E190" s="755" t="s">
        <v>340</v>
      </c>
      <c r="F190" s="756"/>
      <c r="G190" s="250">
        <f t="shared" ref="G190:H190" si="75">G191</f>
        <v>100000</v>
      </c>
      <c r="H190" s="250">
        <f t="shared" si="75"/>
        <v>-100000</v>
      </c>
      <c r="I190" s="250">
        <f>+G190+H190</f>
        <v>0</v>
      </c>
    </row>
    <row r="191" spans="1:9" ht="15.75">
      <c r="A191" s="39"/>
      <c r="B191" s="39"/>
      <c r="C191" s="39"/>
      <c r="D191" s="40"/>
      <c r="E191" s="38" t="s">
        <v>112</v>
      </c>
      <c r="F191" s="42" t="s">
        <v>113</v>
      </c>
      <c r="G191" s="41">
        <f>+G192+G193</f>
        <v>100000</v>
      </c>
      <c r="H191" s="41">
        <f t="shared" ref="H191" si="76">+H192+H193</f>
        <v>-100000</v>
      </c>
      <c r="I191" s="71">
        <f t="shared" ref="I191:I195" si="77">+G191+H191</f>
        <v>0</v>
      </c>
    </row>
    <row r="192" spans="1:9" ht="15.75">
      <c r="A192" s="39"/>
      <c r="B192" s="39"/>
      <c r="C192" s="39"/>
      <c r="D192" s="40"/>
      <c r="E192" s="39"/>
      <c r="F192" s="107" t="s">
        <v>387</v>
      </c>
      <c r="G192" s="41">
        <v>20000</v>
      </c>
      <c r="H192" s="41">
        <v>-20000</v>
      </c>
      <c r="I192" s="71">
        <f t="shared" si="77"/>
        <v>0</v>
      </c>
    </row>
    <row r="193" spans="1:10" s="52" customFormat="1" ht="26.25">
      <c r="A193" s="39"/>
      <c r="B193" s="39"/>
      <c r="C193" s="39"/>
      <c r="D193" s="40"/>
      <c r="E193" s="39"/>
      <c r="F193" s="323" t="s">
        <v>393</v>
      </c>
      <c r="G193" s="41">
        <v>80000</v>
      </c>
      <c r="H193" s="41">
        <v>-80000</v>
      </c>
      <c r="I193" s="71">
        <f t="shared" si="77"/>
        <v>0</v>
      </c>
      <c r="J193" s="557"/>
    </row>
    <row r="194" spans="1:10" s="52" customFormat="1" ht="15.75">
      <c r="A194" s="39" t="s">
        <v>116</v>
      </c>
      <c r="B194" s="39"/>
      <c r="C194" s="39"/>
      <c r="D194" s="43"/>
      <c r="E194" s="39"/>
      <c r="F194" s="50" t="s">
        <v>9</v>
      </c>
      <c r="G194" s="47">
        <f>SUM(G195)</f>
        <v>100000</v>
      </c>
      <c r="H194" s="47">
        <f t="shared" ref="H194" si="78">SUM(H195)</f>
        <v>-100000</v>
      </c>
      <c r="I194" s="71">
        <f t="shared" si="77"/>
        <v>0</v>
      </c>
    </row>
    <row r="195" spans="1:10" s="52" customFormat="1" ht="15.75">
      <c r="A195" s="39"/>
      <c r="B195" s="39" t="s">
        <v>117</v>
      </c>
      <c r="C195" s="39"/>
      <c r="D195" s="43"/>
      <c r="E195" s="39"/>
      <c r="F195" s="50" t="s">
        <v>43</v>
      </c>
      <c r="G195" s="47">
        <v>100000</v>
      </c>
      <c r="H195" s="47">
        <v>-100000</v>
      </c>
      <c r="I195" s="71">
        <f t="shared" si="77"/>
        <v>0</v>
      </c>
    </row>
    <row r="196" spans="1:10" s="52" customFormat="1" ht="15.75">
      <c r="A196" s="39"/>
      <c r="B196" s="39"/>
      <c r="C196" s="39"/>
      <c r="D196" s="43"/>
      <c r="E196" s="39"/>
      <c r="F196" s="50"/>
      <c r="G196" s="47"/>
      <c r="H196" s="47"/>
      <c r="I196" s="47"/>
    </row>
    <row r="197" spans="1:10" s="52" customFormat="1" ht="15.75">
      <c r="A197" s="247"/>
      <c r="B197" s="247"/>
      <c r="C197" s="247"/>
      <c r="D197" s="251" t="s">
        <v>359</v>
      </c>
      <c r="E197" s="755" t="s">
        <v>377</v>
      </c>
      <c r="F197" s="756"/>
      <c r="G197" s="250">
        <f t="shared" ref="G197:H197" si="79">G198</f>
        <v>250000</v>
      </c>
      <c r="H197" s="250">
        <f t="shared" si="79"/>
        <v>-250000</v>
      </c>
      <c r="I197" s="250">
        <f>+G197+H197</f>
        <v>0</v>
      </c>
    </row>
    <row r="198" spans="1:10" s="52" customFormat="1" ht="15.75">
      <c r="A198" s="39"/>
      <c r="B198" s="39"/>
      <c r="C198" s="39"/>
      <c r="D198" s="40"/>
      <c r="E198" s="38" t="s">
        <v>112</v>
      </c>
      <c r="F198" s="42" t="s">
        <v>113</v>
      </c>
      <c r="G198" s="41">
        <f>+G199+G200</f>
        <v>250000</v>
      </c>
      <c r="H198" s="41">
        <f t="shared" ref="H198" si="80">+H199+H200</f>
        <v>-250000</v>
      </c>
      <c r="I198" s="71">
        <f t="shared" ref="I198:I202" si="81">+G198+H198</f>
        <v>0</v>
      </c>
    </row>
    <row r="199" spans="1:10" s="52" customFormat="1" ht="15.75">
      <c r="A199" s="39"/>
      <c r="B199" s="39"/>
      <c r="C199" s="39"/>
      <c r="D199" s="40"/>
      <c r="E199" s="39"/>
      <c r="F199" s="107" t="s">
        <v>387</v>
      </c>
      <c r="G199" s="41">
        <v>50000</v>
      </c>
      <c r="H199" s="41">
        <v>-50000</v>
      </c>
      <c r="I199" s="71">
        <f t="shared" si="81"/>
        <v>0</v>
      </c>
    </row>
    <row r="200" spans="1:10" s="52" customFormat="1" ht="26.25">
      <c r="A200" s="39"/>
      <c r="B200" s="39"/>
      <c r="C200" s="39"/>
      <c r="D200" s="40"/>
      <c r="E200" s="39"/>
      <c r="F200" s="323" t="s">
        <v>393</v>
      </c>
      <c r="G200" s="41">
        <v>200000</v>
      </c>
      <c r="H200" s="41">
        <v>-200000</v>
      </c>
      <c r="I200" s="71">
        <f t="shared" si="81"/>
        <v>0</v>
      </c>
      <c r="J200" s="557"/>
    </row>
    <row r="201" spans="1:10" s="52" customFormat="1" ht="15.75">
      <c r="A201" s="39" t="s">
        <v>116</v>
      </c>
      <c r="B201" s="39"/>
      <c r="C201" s="39"/>
      <c r="D201" s="43"/>
      <c r="E201" s="39"/>
      <c r="F201" s="50" t="s">
        <v>9</v>
      </c>
      <c r="G201" s="47">
        <f>SUM(G202)</f>
        <v>250000</v>
      </c>
      <c r="H201" s="47">
        <f t="shared" ref="H201" si="82">SUM(H202)</f>
        <v>-250000</v>
      </c>
      <c r="I201" s="71">
        <f t="shared" si="81"/>
        <v>0</v>
      </c>
    </row>
    <row r="202" spans="1:10" s="52" customFormat="1" ht="15.75">
      <c r="A202" s="39"/>
      <c r="B202" s="39" t="s">
        <v>117</v>
      </c>
      <c r="C202" s="39"/>
      <c r="D202" s="43"/>
      <c r="E202" s="39"/>
      <c r="F202" s="50" t="s">
        <v>43</v>
      </c>
      <c r="G202" s="47">
        <v>250000</v>
      </c>
      <c r="H202" s="47">
        <v>-250000</v>
      </c>
      <c r="I202" s="71">
        <f t="shared" si="81"/>
        <v>0</v>
      </c>
    </row>
    <row r="203" spans="1:10" s="52" customFormat="1" ht="15.75">
      <c r="A203" s="39"/>
      <c r="B203" s="39"/>
      <c r="C203" s="39"/>
      <c r="D203" s="43"/>
      <c r="E203" s="39"/>
      <c r="F203" s="50"/>
      <c r="G203" s="47"/>
      <c r="H203" s="47"/>
      <c r="I203" s="47"/>
    </row>
    <row r="204" spans="1:10" s="52" customFormat="1" ht="15.75">
      <c r="A204" s="247"/>
      <c r="B204" s="247"/>
      <c r="C204" s="247"/>
      <c r="D204" s="251" t="s">
        <v>360</v>
      </c>
      <c r="E204" s="755" t="s">
        <v>381</v>
      </c>
      <c r="F204" s="756"/>
      <c r="G204" s="250">
        <f t="shared" ref="G204:I204" si="83">G205</f>
        <v>0</v>
      </c>
      <c r="H204" s="250">
        <f t="shared" si="83"/>
        <v>0</v>
      </c>
      <c r="I204" s="250">
        <f t="shared" si="83"/>
        <v>0</v>
      </c>
    </row>
    <row r="205" spans="1:10" s="52" customFormat="1" ht="15.75">
      <c r="A205" s="39"/>
      <c r="B205" s="39"/>
      <c r="C205" s="39"/>
      <c r="D205" s="40"/>
      <c r="E205" s="38" t="s">
        <v>112</v>
      </c>
      <c r="F205" s="42" t="s">
        <v>113</v>
      </c>
      <c r="G205" s="41">
        <f>+G206+G207</f>
        <v>0</v>
      </c>
      <c r="H205" s="41">
        <f t="shared" ref="H205:I205" si="84">+H206+H207</f>
        <v>0</v>
      </c>
      <c r="I205" s="41">
        <f t="shared" si="84"/>
        <v>0</v>
      </c>
    </row>
    <row r="206" spans="1:10" s="52" customFormat="1" ht="15.75">
      <c r="A206" s="39"/>
      <c r="B206" s="39"/>
      <c r="C206" s="39"/>
      <c r="D206" s="40"/>
      <c r="E206" s="39"/>
      <c r="F206" s="107" t="s">
        <v>387</v>
      </c>
      <c r="G206" s="41">
        <v>0</v>
      </c>
      <c r="H206" s="41">
        <v>0</v>
      </c>
      <c r="I206" s="41">
        <v>0</v>
      </c>
    </row>
    <row r="207" spans="1:10" s="52" customFormat="1" ht="15.75">
      <c r="A207" s="39"/>
      <c r="B207" s="39"/>
      <c r="C207" s="39"/>
      <c r="D207" s="40"/>
      <c r="E207" s="39"/>
      <c r="F207" s="323" t="s">
        <v>393</v>
      </c>
      <c r="G207" s="41">
        <v>0</v>
      </c>
      <c r="H207" s="41">
        <f t="shared" ref="H207:I207" si="85">H209</f>
        <v>0</v>
      </c>
      <c r="I207" s="41">
        <f t="shared" si="85"/>
        <v>0</v>
      </c>
    </row>
    <row r="208" spans="1:10" s="52" customFormat="1" ht="15.75">
      <c r="A208" s="39" t="s">
        <v>116</v>
      </c>
      <c r="B208" s="39"/>
      <c r="C208" s="39"/>
      <c r="D208" s="43"/>
      <c r="E208" s="39"/>
      <c r="F208" s="50" t="s">
        <v>9</v>
      </c>
      <c r="G208" s="47">
        <f>SUM(G209)</f>
        <v>0</v>
      </c>
      <c r="H208" s="47">
        <f t="shared" ref="H208:I208" si="86">SUM(H209)</f>
        <v>0</v>
      </c>
      <c r="I208" s="47">
        <f t="shared" si="86"/>
        <v>0</v>
      </c>
    </row>
    <row r="209" spans="1:10" s="52" customFormat="1" ht="15.75">
      <c r="A209" s="39"/>
      <c r="B209" s="39" t="s">
        <v>117</v>
      </c>
      <c r="C209" s="39"/>
      <c r="D209" s="43"/>
      <c r="E209" s="39"/>
      <c r="F209" s="50" t="s">
        <v>43</v>
      </c>
      <c r="G209" s="47">
        <v>0</v>
      </c>
      <c r="H209" s="47">
        <f>I209-G209</f>
        <v>0</v>
      </c>
      <c r="I209" s="47">
        <v>0</v>
      </c>
    </row>
    <row r="210" spans="1:10" s="52" customFormat="1" ht="15.75">
      <c r="A210" s="39"/>
      <c r="B210" s="39"/>
      <c r="C210" s="39"/>
      <c r="D210" s="43"/>
      <c r="E210" s="39"/>
      <c r="F210" s="50"/>
      <c r="G210" s="47"/>
      <c r="H210" s="47"/>
      <c r="I210" s="47"/>
    </row>
    <row r="211" spans="1:10" s="52" customFormat="1" ht="15.75">
      <c r="A211" s="247"/>
      <c r="B211" s="247"/>
      <c r="C211" s="247"/>
      <c r="D211" s="251" t="s">
        <v>361</v>
      </c>
      <c r="E211" s="755" t="s">
        <v>362</v>
      </c>
      <c r="F211" s="756"/>
      <c r="G211" s="250">
        <f t="shared" ref="G211:I211" si="87">G212</f>
        <v>0</v>
      </c>
      <c r="H211" s="250">
        <f t="shared" si="87"/>
        <v>0</v>
      </c>
      <c r="I211" s="250">
        <f t="shared" si="87"/>
        <v>0</v>
      </c>
    </row>
    <row r="212" spans="1:10" s="52" customFormat="1" ht="15.75">
      <c r="A212" s="39"/>
      <c r="B212" s="39"/>
      <c r="C212" s="39"/>
      <c r="D212" s="40"/>
      <c r="E212" s="38" t="s">
        <v>112</v>
      </c>
      <c r="F212" s="42" t="s">
        <v>113</v>
      </c>
      <c r="G212" s="41">
        <f>+G213+G214</f>
        <v>0</v>
      </c>
      <c r="H212" s="41">
        <f t="shared" ref="H212:I212" si="88">+H213+H214</f>
        <v>0</v>
      </c>
      <c r="I212" s="41">
        <f t="shared" si="88"/>
        <v>0</v>
      </c>
    </row>
    <row r="213" spans="1:10" s="52" customFormat="1" ht="15.75">
      <c r="A213" s="39"/>
      <c r="B213" s="39"/>
      <c r="C213" s="39"/>
      <c r="D213" s="40"/>
      <c r="E213" s="39"/>
      <c r="F213" s="107" t="s">
        <v>387</v>
      </c>
      <c r="G213" s="41">
        <v>0</v>
      </c>
      <c r="H213" s="41">
        <v>0</v>
      </c>
      <c r="I213" s="41">
        <v>0</v>
      </c>
    </row>
    <row r="214" spans="1:10" s="52" customFormat="1" ht="15.75">
      <c r="A214" s="39"/>
      <c r="B214" s="39"/>
      <c r="C214" s="39"/>
      <c r="D214" s="40"/>
      <c r="E214" s="39"/>
      <c r="F214" s="323" t="s">
        <v>393</v>
      </c>
      <c r="G214" s="41">
        <v>0</v>
      </c>
      <c r="H214" s="41">
        <f t="shared" ref="H214:I214" si="89">H216</f>
        <v>0</v>
      </c>
      <c r="I214" s="41">
        <f t="shared" si="89"/>
        <v>0</v>
      </c>
    </row>
    <row r="215" spans="1:10" s="52" customFormat="1" ht="15.75">
      <c r="A215" s="39" t="s">
        <v>116</v>
      </c>
      <c r="B215" s="39"/>
      <c r="C215" s="39"/>
      <c r="D215" s="43"/>
      <c r="E215" s="39"/>
      <c r="F215" s="50" t="s">
        <v>9</v>
      </c>
      <c r="G215" s="47">
        <f>SUM(G216)</f>
        <v>0</v>
      </c>
      <c r="H215" s="47">
        <f t="shared" ref="H215:I215" si="90">SUM(H216)</f>
        <v>0</v>
      </c>
      <c r="I215" s="47">
        <f t="shared" si="90"/>
        <v>0</v>
      </c>
    </row>
    <row r="216" spans="1:10" s="52" customFormat="1" ht="15.75">
      <c r="A216" s="39"/>
      <c r="B216" s="39" t="s">
        <v>117</v>
      </c>
      <c r="C216" s="39"/>
      <c r="D216" s="43"/>
      <c r="E216" s="39"/>
      <c r="F216" s="50" t="s">
        <v>43</v>
      </c>
      <c r="G216" s="47">
        <v>0</v>
      </c>
      <c r="H216" s="47">
        <f>I216-G216</f>
        <v>0</v>
      </c>
      <c r="I216" s="47">
        <v>0</v>
      </c>
    </row>
    <row r="217" spans="1:10" s="52" customFormat="1" ht="15.75">
      <c r="A217" s="39"/>
      <c r="B217" s="39"/>
      <c r="C217" s="39"/>
      <c r="D217" s="43"/>
      <c r="E217" s="39"/>
      <c r="F217" s="50"/>
      <c r="G217" s="47"/>
      <c r="H217" s="47"/>
      <c r="I217" s="47"/>
    </row>
    <row r="218" spans="1:10" s="52" customFormat="1" ht="15.75">
      <c r="A218" s="247"/>
      <c r="B218" s="247"/>
      <c r="C218" s="247"/>
      <c r="D218" s="251" t="s">
        <v>363</v>
      </c>
      <c r="E218" s="755" t="s">
        <v>376</v>
      </c>
      <c r="F218" s="756"/>
      <c r="G218" s="250">
        <f t="shared" ref="G218:I218" si="91">G219</f>
        <v>0</v>
      </c>
      <c r="H218" s="250">
        <f t="shared" si="91"/>
        <v>0</v>
      </c>
      <c r="I218" s="250">
        <f t="shared" si="91"/>
        <v>0</v>
      </c>
    </row>
    <row r="219" spans="1:10" s="52" customFormat="1" ht="26.25">
      <c r="A219" s="317"/>
      <c r="B219" s="317"/>
      <c r="C219" s="317"/>
      <c r="D219" s="333"/>
      <c r="E219" s="322" t="s">
        <v>112</v>
      </c>
      <c r="F219" s="334" t="s">
        <v>113</v>
      </c>
      <c r="G219" s="304">
        <f>+G220+G221</f>
        <v>0</v>
      </c>
      <c r="H219" s="304">
        <f t="shared" ref="H219:I219" si="92">+H220+H221</f>
        <v>0</v>
      </c>
      <c r="I219" s="304">
        <f t="shared" si="92"/>
        <v>0</v>
      </c>
      <c r="J219" s="557"/>
    </row>
    <row r="220" spans="1:10" s="52" customFormat="1" ht="15.75">
      <c r="A220" s="317"/>
      <c r="B220" s="317"/>
      <c r="C220" s="317"/>
      <c r="D220" s="333"/>
      <c r="E220" s="317"/>
      <c r="F220" s="107" t="s">
        <v>387</v>
      </c>
      <c r="G220" s="304">
        <v>0</v>
      </c>
      <c r="H220" s="304">
        <v>0</v>
      </c>
      <c r="I220" s="304">
        <v>0</v>
      </c>
    </row>
    <row r="221" spans="1:10" s="52" customFormat="1" ht="15.75">
      <c r="A221" s="317"/>
      <c r="B221" s="317"/>
      <c r="C221" s="317"/>
      <c r="D221" s="333"/>
      <c r="E221" s="317"/>
      <c r="F221" s="323" t="s">
        <v>393</v>
      </c>
      <c r="G221" s="304">
        <v>0</v>
      </c>
      <c r="H221" s="304">
        <v>0</v>
      </c>
      <c r="I221" s="304">
        <v>0</v>
      </c>
    </row>
    <row r="222" spans="1:10" s="52" customFormat="1" ht="15.75">
      <c r="A222" s="317" t="s">
        <v>116</v>
      </c>
      <c r="B222" s="317"/>
      <c r="C222" s="317"/>
      <c r="D222" s="329"/>
      <c r="E222" s="317"/>
      <c r="F222" s="330" t="s">
        <v>9</v>
      </c>
      <c r="G222" s="266">
        <f>SUM(G223)</f>
        <v>0</v>
      </c>
      <c r="H222" s="266">
        <f t="shared" ref="H222:I222" si="93">SUM(H223)</f>
        <v>0</v>
      </c>
      <c r="I222" s="266">
        <f t="shared" si="93"/>
        <v>0</v>
      </c>
    </row>
    <row r="223" spans="1:10" s="52" customFormat="1" ht="15.75">
      <c r="A223" s="317"/>
      <c r="B223" s="317" t="s">
        <v>117</v>
      </c>
      <c r="C223" s="317"/>
      <c r="D223" s="329"/>
      <c r="E223" s="317"/>
      <c r="F223" s="330" t="s">
        <v>43</v>
      </c>
      <c r="G223" s="266">
        <v>0</v>
      </c>
      <c r="H223" s="266">
        <v>0</v>
      </c>
      <c r="I223" s="266">
        <v>0</v>
      </c>
    </row>
    <row r="224" spans="1:10" s="52" customFormat="1" ht="15.75">
      <c r="A224" s="39"/>
      <c r="B224" s="39"/>
      <c r="C224" s="39"/>
      <c r="D224" s="43"/>
      <c r="E224" s="39"/>
      <c r="F224" s="50"/>
      <c r="G224" s="47"/>
      <c r="H224" s="47"/>
      <c r="I224" s="47"/>
    </row>
    <row r="225" spans="1:181" s="35" customFormat="1" ht="15.75">
      <c r="A225" s="119"/>
      <c r="B225" s="119"/>
      <c r="C225" s="119"/>
      <c r="D225" s="118"/>
      <c r="E225" s="146"/>
      <c r="F225" s="120" t="s">
        <v>135</v>
      </c>
      <c r="G225" s="121">
        <f>G226</f>
        <v>143200</v>
      </c>
      <c r="H225" s="121">
        <f t="shared" ref="H225:I225" si="94">H226</f>
        <v>0</v>
      </c>
      <c r="I225" s="121">
        <f t="shared" si="94"/>
        <v>143200</v>
      </c>
    </row>
    <row r="226" spans="1:181" s="35" customFormat="1" ht="15.75">
      <c r="A226" s="122"/>
      <c r="B226" s="122"/>
      <c r="C226" s="122"/>
      <c r="D226" s="122"/>
      <c r="E226" s="141"/>
      <c r="F226" s="123" t="s">
        <v>136</v>
      </c>
      <c r="G226" s="124">
        <f>G227</f>
        <v>143200</v>
      </c>
      <c r="H226" s="124">
        <f t="shared" ref="H226:I226" si="95">H227</f>
        <v>0</v>
      </c>
      <c r="I226" s="124">
        <f t="shared" si="95"/>
        <v>143200</v>
      </c>
    </row>
    <row r="227" spans="1:181" s="35" customFormat="1" ht="15.75">
      <c r="A227" s="112"/>
      <c r="B227" s="112"/>
      <c r="C227" s="112"/>
      <c r="D227" s="99"/>
      <c r="E227" s="100"/>
      <c r="F227" s="101" t="s">
        <v>137</v>
      </c>
      <c r="G227" s="102">
        <f>G229</f>
        <v>143200</v>
      </c>
      <c r="H227" s="102">
        <f t="shared" ref="H227:I227" si="96">H229</f>
        <v>0</v>
      </c>
      <c r="I227" s="102">
        <f t="shared" si="96"/>
        <v>143200</v>
      </c>
    </row>
    <row r="228" spans="1:181" s="35" customFormat="1" ht="15.75">
      <c r="A228" s="43"/>
      <c r="B228" s="43"/>
      <c r="C228" s="43"/>
      <c r="D228" s="38"/>
      <c r="E228" s="125"/>
      <c r="F228" s="103"/>
      <c r="G228" s="41"/>
      <c r="H228" s="41"/>
      <c r="I228" s="41"/>
    </row>
    <row r="229" spans="1:181" s="35" customFormat="1" ht="15.75">
      <c r="A229" s="328"/>
      <c r="B229" s="328"/>
      <c r="C229" s="328"/>
      <c r="D229" s="335" t="s">
        <v>138</v>
      </c>
      <c r="E229" s="802" t="s">
        <v>139</v>
      </c>
      <c r="F229" s="803"/>
      <c r="G229" s="336">
        <f>+G230+G238+G242+G246+G250+G255+G259</f>
        <v>143200</v>
      </c>
      <c r="H229" s="336">
        <f>+H230+H238+H242+H246+H250+H255+H259</f>
        <v>0</v>
      </c>
      <c r="I229" s="336">
        <f>+I230+I238+I242+I246+I250+I255+I259</f>
        <v>143200</v>
      </c>
    </row>
    <row r="230" spans="1:181" s="34" customFormat="1" ht="15.75">
      <c r="A230" s="328"/>
      <c r="B230" s="328"/>
      <c r="C230" s="328"/>
      <c r="D230" s="325"/>
      <c r="E230" s="335" t="s">
        <v>140</v>
      </c>
      <c r="F230" s="326" t="s">
        <v>141</v>
      </c>
      <c r="G230" s="321">
        <f>G231+G232+G235+G236</f>
        <v>125000</v>
      </c>
      <c r="H230" s="336">
        <v>0</v>
      </c>
      <c r="I230" s="321">
        <f>I231+I232+I235+I236</f>
        <v>125000</v>
      </c>
    </row>
    <row r="231" spans="1:181" s="5" customFormat="1" ht="28.5" customHeight="1">
      <c r="A231" s="328"/>
      <c r="B231" s="328"/>
      <c r="C231" s="328"/>
      <c r="D231" s="325"/>
      <c r="E231" s="325"/>
      <c r="F231" s="107" t="s">
        <v>387</v>
      </c>
      <c r="G231" s="321">
        <f>+G233-G232</f>
        <v>79000</v>
      </c>
      <c r="H231" s="336">
        <v>0</v>
      </c>
      <c r="I231" s="321">
        <f>+I233-I232</f>
        <v>79000</v>
      </c>
      <c r="FR231" s="53"/>
      <c r="FS231" s="53"/>
      <c r="FT231" s="53"/>
      <c r="FU231" s="53"/>
      <c r="FV231" s="53"/>
      <c r="FW231" s="53"/>
      <c r="FX231" s="53"/>
      <c r="FY231" s="53"/>
    </row>
    <row r="232" spans="1:181" s="5" customFormat="1" ht="15.75">
      <c r="A232" s="328"/>
      <c r="B232" s="328"/>
      <c r="C232" s="328"/>
      <c r="D232" s="325"/>
      <c r="E232" s="325"/>
      <c r="F232" s="323" t="s">
        <v>393</v>
      </c>
      <c r="G232" s="321">
        <v>26000</v>
      </c>
      <c r="H232" s="336">
        <v>0</v>
      </c>
      <c r="I232" s="321">
        <v>26000</v>
      </c>
      <c r="FR232" s="53"/>
      <c r="FS232" s="53"/>
      <c r="FT232" s="53"/>
      <c r="FU232" s="53"/>
      <c r="FV232" s="53"/>
      <c r="FW232" s="53"/>
      <c r="FX232" s="53"/>
      <c r="FY232" s="53"/>
    </row>
    <row r="233" spans="1:181" s="5" customFormat="1" ht="15.75">
      <c r="A233" s="328" t="s">
        <v>90</v>
      </c>
      <c r="B233" s="328"/>
      <c r="C233" s="328"/>
      <c r="D233" s="328"/>
      <c r="E233" s="325"/>
      <c r="F233" s="338" t="s">
        <v>8</v>
      </c>
      <c r="G233" s="320">
        <f>+G234</f>
        <v>105000</v>
      </c>
      <c r="H233" s="336">
        <v>0</v>
      </c>
      <c r="I233" s="320">
        <f>+I234</f>
        <v>105000</v>
      </c>
      <c r="FR233" s="53"/>
      <c r="FS233" s="53"/>
      <c r="FT233" s="53"/>
      <c r="FU233" s="53"/>
      <c r="FV233" s="53"/>
      <c r="FW233" s="53"/>
      <c r="FX233" s="53"/>
      <c r="FY233" s="53"/>
    </row>
    <row r="234" spans="1:181" s="5" customFormat="1" ht="15.75">
      <c r="A234" s="328"/>
      <c r="B234" s="328" t="s">
        <v>142</v>
      </c>
      <c r="C234" s="328"/>
      <c r="D234" s="328"/>
      <c r="E234" s="325"/>
      <c r="F234" s="338" t="s">
        <v>36</v>
      </c>
      <c r="G234" s="320">
        <v>105000</v>
      </c>
      <c r="H234" s="336">
        <v>0</v>
      </c>
      <c r="I234" s="320">
        <v>105000</v>
      </c>
      <c r="FR234" s="53"/>
      <c r="FS234" s="53"/>
      <c r="FT234" s="53"/>
      <c r="FU234" s="53"/>
      <c r="FV234" s="53"/>
      <c r="FW234" s="53"/>
      <c r="FX234" s="53"/>
      <c r="FY234" s="53"/>
    </row>
    <row r="235" spans="1:181" ht="15.75">
      <c r="A235" s="328"/>
      <c r="B235" s="328"/>
      <c r="C235" s="328"/>
      <c r="D235" s="328"/>
      <c r="E235" s="325"/>
      <c r="F235" s="107" t="s">
        <v>387</v>
      </c>
      <c r="G235" s="339">
        <v>15000</v>
      </c>
      <c r="H235" s="336">
        <v>0</v>
      </c>
      <c r="I235" s="339">
        <f>+I237-I236</f>
        <v>15000</v>
      </c>
      <c r="K235" s="7"/>
    </row>
    <row r="236" spans="1:181" ht="15.75">
      <c r="A236" s="328"/>
      <c r="B236" s="328"/>
      <c r="C236" s="328"/>
      <c r="D236" s="328"/>
      <c r="E236" s="325"/>
      <c r="F236" s="323" t="s">
        <v>393</v>
      </c>
      <c r="G236" s="339">
        <v>5000</v>
      </c>
      <c r="H236" s="336">
        <v>0</v>
      </c>
      <c r="I236" s="339">
        <v>5000</v>
      </c>
    </row>
    <row r="237" spans="1:181" ht="15.75">
      <c r="A237" s="328"/>
      <c r="B237" s="328" t="s">
        <v>91</v>
      </c>
      <c r="C237" s="328"/>
      <c r="D237" s="328"/>
      <c r="E237" s="325"/>
      <c r="F237" s="338" t="s">
        <v>37</v>
      </c>
      <c r="G237" s="320">
        <v>20000</v>
      </c>
      <c r="H237" s="336">
        <v>0</v>
      </c>
      <c r="I237" s="320">
        <v>20000</v>
      </c>
    </row>
    <row r="238" spans="1:181" ht="15.75">
      <c r="A238" s="325"/>
      <c r="B238" s="325"/>
      <c r="C238" s="325"/>
      <c r="D238" s="325"/>
      <c r="E238" s="335" t="s">
        <v>143</v>
      </c>
      <c r="F238" s="340" t="s">
        <v>144</v>
      </c>
      <c r="G238" s="321">
        <f>G239</f>
        <v>2500</v>
      </c>
      <c r="H238" s="336">
        <f t="shared" ref="H238:H258" si="97">I238-G238</f>
        <v>0</v>
      </c>
      <c r="I238" s="321">
        <f>I239</f>
        <v>2500</v>
      </c>
    </row>
    <row r="239" spans="1:181" s="5" customFormat="1" ht="15.75">
      <c r="A239" s="341"/>
      <c r="B239" s="328"/>
      <c r="C239" s="328"/>
      <c r="D239" s="335"/>
      <c r="E239" s="325"/>
      <c r="F239" s="107" t="s">
        <v>387</v>
      </c>
      <c r="G239" s="321">
        <f>G240</f>
        <v>2500</v>
      </c>
      <c r="H239" s="336">
        <f t="shared" si="97"/>
        <v>0</v>
      </c>
      <c r="I239" s="321">
        <f>I240</f>
        <v>2500</v>
      </c>
      <c r="FR239" s="53"/>
      <c r="FS239" s="53"/>
      <c r="FT239" s="53"/>
      <c r="FU239" s="53"/>
      <c r="FV239" s="53"/>
      <c r="FW239" s="53"/>
      <c r="FX239" s="53"/>
      <c r="FY239" s="53"/>
    </row>
    <row r="240" spans="1:181" s="5" customFormat="1" ht="15.75">
      <c r="A240" s="325" t="s">
        <v>90</v>
      </c>
      <c r="B240" s="328"/>
      <c r="C240" s="328"/>
      <c r="D240" s="328"/>
      <c r="E240" s="325"/>
      <c r="F240" s="338" t="s">
        <v>8</v>
      </c>
      <c r="G240" s="320">
        <f>SUM(G241)</f>
        <v>2500</v>
      </c>
      <c r="H240" s="336">
        <f t="shared" si="97"/>
        <v>0</v>
      </c>
      <c r="I240" s="320">
        <f>SUM(I241)</f>
        <v>2500</v>
      </c>
      <c r="FR240" s="53"/>
      <c r="FS240" s="53"/>
      <c r="FT240" s="53"/>
      <c r="FU240" s="53"/>
      <c r="FV240" s="53"/>
      <c r="FW240" s="53"/>
      <c r="FX240" s="53"/>
      <c r="FY240" s="53"/>
    </row>
    <row r="241" spans="1:10" s="34" customFormat="1" ht="15.75" customHeight="1">
      <c r="A241" s="328"/>
      <c r="B241" s="328" t="s">
        <v>91</v>
      </c>
      <c r="C241" s="328"/>
      <c r="D241" s="328"/>
      <c r="E241" s="325"/>
      <c r="F241" s="338" t="s">
        <v>37</v>
      </c>
      <c r="G241" s="320">
        <v>2500</v>
      </c>
      <c r="H241" s="336">
        <f t="shared" si="97"/>
        <v>0</v>
      </c>
      <c r="I241" s="320">
        <v>2500</v>
      </c>
    </row>
    <row r="242" spans="1:10" s="54" customFormat="1" ht="15.75" customHeight="1">
      <c r="A242" s="325"/>
      <c r="B242" s="317"/>
      <c r="C242" s="317"/>
      <c r="D242" s="317"/>
      <c r="E242" s="322" t="s">
        <v>145</v>
      </c>
      <c r="F242" s="342" t="s">
        <v>146</v>
      </c>
      <c r="G242" s="304">
        <f>G243</f>
        <v>4000</v>
      </c>
      <c r="H242" s="336">
        <v>0</v>
      </c>
      <c r="I242" s="304">
        <f>I243</f>
        <v>4000</v>
      </c>
    </row>
    <row r="243" spans="1:10" s="54" customFormat="1" ht="15.75">
      <c r="A243" s="317"/>
      <c r="B243" s="329"/>
      <c r="C243" s="329"/>
      <c r="D243" s="322"/>
      <c r="E243" s="317"/>
      <c r="F243" s="107" t="s">
        <v>387</v>
      </c>
      <c r="G243" s="304">
        <f>G244</f>
        <v>4000</v>
      </c>
      <c r="H243" s="336">
        <v>0</v>
      </c>
      <c r="I243" s="304">
        <f>I244</f>
        <v>4000</v>
      </c>
    </row>
    <row r="244" spans="1:10" s="54" customFormat="1" ht="15.75">
      <c r="A244" s="329" t="s">
        <v>90</v>
      </c>
      <c r="B244" s="329"/>
      <c r="C244" s="329"/>
      <c r="D244" s="329"/>
      <c r="E244" s="317"/>
      <c r="F244" s="344" t="s">
        <v>8</v>
      </c>
      <c r="G244" s="266">
        <f>SUM(G245)</f>
        <v>4000</v>
      </c>
      <c r="H244" s="336">
        <v>0</v>
      </c>
      <c r="I244" s="266">
        <f>SUM(I245)</f>
        <v>4000</v>
      </c>
    </row>
    <row r="245" spans="1:10" s="54" customFormat="1" ht="15.75">
      <c r="A245" s="329"/>
      <c r="B245" s="329" t="s">
        <v>91</v>
      </c>
      <c r="C245" s="329"/>
      <c r="D245" s="329"/>
      <c r="E245" s="317"/>
      <c r="F245" s="344" t="s">
        <v>37</v>
      </c>
      <c r="G245" s="266">
        <v>4000</v>
      </c>
      <c r="H245" s="336">
        <v>0</v>
      </c>
      <c r="I245" s="266">
        <v>4000</v>
      </c>
    </row>
    <row r="246" spans="1:10" s="54" customFormat="1" ht="15.75">
      <c r="A246" s="325"/>
      <c r="B246" s="325"/>
      <c r="C246" s="325"/>
      <c r="D246" s="325"/>
      <c r="E246" s="335" t="s">
        <v>143</v>
      </c>
      <c r="F246" s="340" t="s">
        <v>147</v>
      </c>
      <c r="G246" s="321">
        <f>G247</f>
        <v>2000</v>
      </c>
      <c r="H246" s="336">
        <v>0</v>
      </c>
      <c r="I246" s="321">
        <f>I247</f>
        <v>2000</v>
      </c>
    </row>
    <row r="247" spans="1:10" s="54" customFormat="1" ht="15.75">
      <c r="A247" s="341"/>
      <c r="B247" s="328"/>
      <c r="C247" s="328"/>
      <c r="D247" s="335"/>
      <c r="E247" s="325"/>
      <c r="F247" s="107" t="s">
        <v>387</v>
      </c>
      <c r="G247" s="321">
        <f>G248</f>
        <v>2000</v>
      </c>
      <c r="H247" s="336">
        <v>0</v>
      </c>
      <c r="I247" s="321">
        <f>I248</f>
        <v>2000</v>
      </c>
    </row>
    <row r="248" spans="1:10" s="54" customFormat="1" ht="15.75">
      <c r="A248" s="325" t="s">
        <v>90</v>
      </c>
      <c r="B248" s="328"/>
      <c r="C248" s="328"/>
      <c r="D248" s="328"/>
      <c r="E248" s="325"/>
      <c r="F248" s="338" t="s">
        <v>8</v>
      </c>
      <c r="G248" s="320">
        <f>G249</f>
        <v>2000</v>
      </c>
      <c r="H248" s="336">
        <v>0</v>
      </c>
      <c r="I248" s="320">
        <f>I249</f>
        <v>2000</v>
      </c>
    </row>
    <row r="249" spans="1:10" s="54" customFormat="1" ht="15.75">
      <c r="A249" s="328"/>
      <c r="B249" s="328" t="s">
        <v>91</v>
      </c>
      <c r="C249" s="328"/>
      <c r="D249" s="328"/>
      <c r="E249" s="325"/>
      <c r="F249" s="338" t="s">
        <v>37</v>
      </c>
      <c r="G249" s="320">
        <v>2000</v>
      </c>
      <c r="H249" s="336">
        <v>0</v>
      </c>
      <c r="I249" s="320">
        <v>2000</v>
      </c>
    </row>
    <row r="250" spans="1:10" s="54" customFormat="1" ht="15.75">
      <c r="A250" s="317"/>
      <c r="B250" s="317"/>
      <c r="C250" s="317"/>
      <c r="D250" s="317"/>
      <c r="E250" s="322" t="s">
        <v>148</v>
      </c>
      <c r="F250" s="342" t="s">
        <v>149</v>
      </c>
      <c r="G250" s="304">
        <f>G251+G252</f>
        <v>4000</v>
      </c>
      <c r="H250" s="336">
        <v>0</v>
      </c>
      <c r="I250" s="304">
        <f>I251+I252</f>
        <v>4000</v>
      </c>
    </row>
    <row r="251" spans="1:10" s="54" customFormat="1" ht="15.75">
      <c r="A251" s="317"/>
      <c r="B251" s="329"/>
      <c r="C251" s="329"/>
      <c r="D251" s="322"/>
      <c r="E251" s="317"/>
      <c r="F251" s="107" t="s">
        <v>387</v>
      </c>
      <c r="G251" s="304">
        <f>+G253-G252</f>
        <v>3500</v>
      </c>
      <c r="H251" s="336">
        <v>0</v>
      </c>
      <c r="I251" s="304">
        <f>+I253-I252</f>
        <v>3500</v>
      </c>
    </row>
    <row r="252" spans="1:10" s="54" customFormat="1" ht="15.75">
      <c r="A252" s="317"/>
      <c r="B252" s="329"/>
      <c r="C252" s="329"/>
      <c r="D252" s="322"/>
      <c r="E252" s="317"/>
      <c r="F252" s="323" t="s">
        <v>393</v>
      </c>
      <c r="G252" s="304">
        <v>500</v>
      </c>
      <c r="H252" s="336">
        <f t="shared" si="97"/>
        <v>0</v>
      </c>
      <c r="I252" s="304">
        <v>500</v>
      </c>
      <c r="J252" s="387"/>
    </row>
    <row r="253" spans="1:10" s="54" customFormat="1" ht="15.75">
      <c r="A253" s="317" t="s">
        <v>90</v>
      </c>
      <c r="B253" s="329"/>
      <c r="C253" s="329"/>
      <c r="D253" s="329"/>
      <c r="E253" s="317"/>
      <c r="F253" s="344" t="s">
        <v>8</v>
      </c>
      <c r="G253" s="266">
        <f>SUM(G254)</f>
        <v>4000</v>
      </c>
      <c r="H253" s="336">
        <v>0</v>
      </c>
      <c r="I253" s="266">
        <f>SUM(I254)</f>
        <v>4000</v>
      </c>
    </row>
    <row r="254" spans="1:10" s="54" customFormat="1" ht="15" customHeight="1">
      <c r="A254" s="329"/>
      <c r="B254" s="329" t="s">
        <v>91</v>
      </c>
      <c r="C254" s="329"/>
      <c r="D254" s="329"/>
      <c r="E254" s="317"/>
      <c r="F254" s="344" t="s">
        <v>37</v>
      </c>
      <c r="G254" s="266">
        <v>4000</v>
      </c>
      <c r="H254" s="336">
        <v>0</v>
      </c>
      <c r="I254" s="266">
        <v>4000</v>
      </c>
    </row>
    <row r="255" spans="1:10" s="54" customFormat="1" ht="15" customHeight="1">
      <c r="A255" s="329"/>
      <c r="B255" s="317"/>
      <c r="C255" s="317"/>
      <c r="D255" s="317"/>
      <c r="E255" s="322" t="s">
        <v>150</v>
      </c>
      <c r="F255" s="342" t="s">
        <v>151</v>
      </c>
      <c r="G255" s="304">
        <f>G256</f>
        <v>1500</v>
      </c>
      <c r="H255" s="336">
        <f t="shared" si="97"/>
        <v>0</v>
      </c>
      <c r="I255" s="304">
        <f>I256</f>
        <v>1500</v>
      </c>
    </row>
    <row r="256" spans="1:10" s="54" customFormat="1" ht="15.75">
      <c r="A256" s="329"/>
      <c r="B256" s="329"/>
      <c r="C256" s="329"/>
      <c r="D256" s="322"/>
      <c r="E256" s="317"/>
      <c r="F256" s="107" t="s">
        <v>387</v>
      </c>
      <c r="G256" s="304">
        <f>G257</f>
        <v>1500</v>
      </c>
      <c r="H256" s="336">
        <f t="shared" si="97"/>
        <v>0</v>
      </c>
      <c r="I256" s="304">
        <f>I257</f>
        <v>1500</v>
      </c>
    </row>
    <row r="257" spans="1:9" s="54" customFormat="1" ht="19.5" customHeight="1">
      <c r="A257" s="329" t="s">
        <v>90</v>
      </c>
      <c r="B257" s="329"/>
      <c r="C257" s="329"/>
      <c r="D257" s="329"/>
      <c r="E257" s="317"/>
      <c r="F257" s="344" t="s">
        <v>8</v>
      </c>
      <c r="G257" s="266">
        <f>SUM(G258)</f>
        <v>1500</v>
      </c>
      <c r="H257" s="336">
        <f t="shared" si="97"/>
        <v>0</v>
      </c>
      <c r="I257" s="266">
        <f>SUM(I258)</f>
        <v>1500</v>
      </c>
    </row>
    <row r="258" spans="1:9" s="34" customFormat="1" ht="15.75">
      <c r="A258" s="329"/>
      <c r="B258" s="329" t="s">
        <v>91</v>
      </c>
      <c r="C258" s="329"/>
      <c r="D258" s="329"/>
      <c r="E258" s="317"/>
      <c r="F258" s="344" t="s">
        <v>37</v>
      </c>
      <c r="G258" s="266">
        <v>1500</v>
      </c>
      <c r="H258" s="336">
        <f t="shared" si="97"/>
        <v>0</v>
      </c>
      <c r="I258" s="266">
        <v>1500</v>
      </c>
    </row>
    <row r="259" spans="1:9" s="34" customFormat="1" ht="15.75">
      <c r="A259" s="329"/>
      <c r="B259" s="329"/>
      <c r="C259" s="329"/>
      <c r="D259" s="317"/>
      <c r="E259" s="322" t="s">
        <v>152</v>
      </c>
      <c r="F259" s="323" t="s">
        <v>153</v>
      </c>
      <c r="G259" s="304">
        <f>+G260+G263</f>
        <v>4200</v>
      </c>
      <c r="H259" s="336">
        <v>0</v>
      </c>
      <c r="I259" s="304">
        <f>+I260+I263</f>
        <v>4200</v>
      </c>
    </row>
    <row r="260" spans="1:9" s="34" customFormat="1" ht="15.75">
      <c r="A260" s="329"/>
      <c r="B260" s="329"/>
      <c r="C260" s="329"/>
      <c r="D260" s="322"/>
      <c r="E260" s="317"/>
      <c r="F260" s="107" t="s">
        <v>387</v>
      </c>
      <c r="G260" s="304">
        <f>G261</f>
        <v>3000</v>
      </c>
      <c r="H260" s="336">
        <v>0</v>
      </c>
      <c r="I260" s="304">
        <f>I261</f>
        <v>3000</v>
      </c>
    </row>
    <row r="261" spans="1:9" s="55" customFormat="1" ht="15.75">
      <c r="A261" s="328" t="s">
        <v>90</v>
      </c>
      <c r="B261" s="329"/>
      <c r="C261" s="329"/>
      <c r="D261" s="329"/>
      <c r="E261" s="317"/>
      <c r="F261" s="344" t="s">
        <v>8</v>
      </c>
      <c r="G261" s="266">
        <v>3000</v>
      </c>
      <c r="H261" s="336">
        <v>0</v>
      </c>
      <c r="I261" s="266">
        <v>3000</v>
      </c>
    </row>
    <row r="262" spans="1:9" s="35" customFormat="1" ht="15.75">
      <c r="A262" s="329"/>
      <c r="B262" s="329" t="s">
        <v>91</v>
      </c>
      <c r="C262" s="329"/>
      <c r="D262" s="329"/>
      <c r="E262" s="317"/>
      <c r="F262" s="344" t="s">
        <v>37</v>
      </c>
      <c r="G262" s="266">
        <v>3000</v>
      </c>
      <c r="H262" s="336">
        <v>0</v>
      </c>
      <c r="I262" s="266">
        <v>3000</v>
      </c>
    </row>
    <row r="263" spans="1:9" s="35" customFormat="1" ht="15.75">
      <c r="A263" s="329"/>
      <c r="B263" s="329"/>
      <c r="C263" s="329"/>
      <c r="D263" s="329"/>
      <c r="E263" s="317"/>
      <c r="F263" s="107" t="s">
        <v>387</v>
      </c>
      <c r="G263" s="404">
        <f>+G264</f>
        <v>1200</v>
      </c>
      <c r="H263" s="336">
        <v>0</v>
      </c>
      <c r="I263" s="404">
        <v>1200</v>
      </c>
    </row>
    <row r="264" spans="1:9" s="56" customFormat="1" ht="14.25" customHeight="1">
      <c r="A264" s="345"/>
      <c r="B264" s="329" t="s">
        <v>154</v>
      </c>
      <c r="C264" s="329"/>
      <c r="D264" s="329"/>
      <c r="E264" s="317"/>
      <c r="F264" s="344" t="s">
        <v>38</v>
      </c>
      <c r="G264" s="266">
        <v>1200</v>
      </c>
      <c r="H264" s="336">
        <v>0</v>
      </c>
      <c r="I264" s="266">
        <v>1200</v>
      </c>
    </row>
    <row r="265" spans="1:9" s="54" customFormat="1" ht="15.75">
      <c r="A265" s="345"/>
      <c r="B265" s="329"/>
      <c r="C265" s="329"/>
      <c r="D265" s="329"/>
      <c r="E265" s="317"/>
      <c r="F265" s="395"/>
      <c r="G265" s="266"/>
      <c r="H265" s="266"/>
      <c r="I265" s="266"/>
    </row>
    <row r="266" spans="1:9" s="54" customFormat="1" ht="15.75">
      <c r="A266" s="388"/>
      <c r="B266" s="388"/>
      <c r="C266" s="388"/>
      <c r="D266" s="389"/>
      <c r="E266" s="390"/>
      <c r="F266" s="391" t="s">
        <v>155</v>
      </c>
      <c r="G266" s="402">
        <f>+G267+G312+G336+G355</f>
        <v>258200</v>
      </c>
      <c r="H266" s="402">
        <f>+H267+H312+H336+H355</f>
        <v>3500</v>
      </c>
      <c r="I266" s="402">
        <f>+I267+I312+I336+I355</f>
        <v>261700</v>
      </c>
    </row>
    <row r="267" spans="1:9" s="34" customFormat="1" ht="15.75">
      <c r="A267" s="122"/>
      <c r="B267" s="122"/>
      <c r="C267" s="122"/>
      <c r="D267" s="122"/>
      <c r="E267" s="141"/>
      <c r="F267" s="123" t="s">
        <v>156</v>
      </c>
      <c r="G267" s="124">
        <f>++G268+G285</f>
        <v>178000</v>
      </c>
      <c r="H267" s="124">
        <f>++H268+H285</f>
        <v>0</v>
      </c>
      <c r="I267" s="124">
        <f t="shared" ref="I267" si="98">++I268+I285</f>
        <v>178000</v>
      </c>
    </row>
    <row r="268" spans="1:9" s="56" customFormat="1" ht="15.75">
      <c r="A268" s="112"/>
      <c r="B268" s="112"/>
      <c r="C268" s="112"/>
      <c r="D268" s="100"/>
      <c r="E268" s="100"/>
      <c r="F268" s="126" t="s">
        <v>157</v>
      </c>
      <c r="G268" s="102">
        <f>+G270+G279</f>
        <v>166500</v>
      </c>
      <c r="H268" s="102">
        <f>+H270+H279</f>
        <v>0</v>
      </c>
      <c r="I268" s="102">
        <f t="shared" ref="I268" si="99">+I270+I279</f>
        <v>166500</v>
      </c>
    </row>
    <row r="269" spans="1:9" s="34" customFormat="1" ht="15.75">
      <c r="A269" s="129"/>
      <c r="B269" s="69"/>
      <c r="C269" s="69"/>
      <c r="D269" s="67"/>
      <c r="E269" s="127"/>
      <c r="F269" s="128"/>
      <c r="G269" s="71"/>
      <c r="H269" s="71"/>
      <c r="I269" s="71"/>
    </row>
    <row r="270" spans="1:9" s="34" customFormat="1" ht="15.75">
      <c r="A270" s="318"/>
      <c r="B270" s="329"/>
      <c r="C270" s="329"/>
      <c r="D270" s="357" t="s">
        <v>158</v>
      </c>
      <c r="E270" s="806" t="s">
        <v>159</v>
      </c>
      <c r="F270" s="807"/>
      <c r="G270" s="343">
        <f t="shared" ref="G270:I270" si="100">G271</f>
        <v>166500</v>
      </c>
      <c r="H270" s="343">
        <v>0</v>
      </c>
      <c r="I270" s="343">
        <f t="shared" si="100"/>
        <v>166500</v>
      </c>
    </row>
    <row r="271" spans="1:9" s="54" customFormat="1" ht="15.75" customHeight="1">
      <c r="A271" s="318"/>
      <c r="B271" s="329"/>
      <c r="C271" s="329"/>
      <c r="D271" s="317"/>
      <c r="E271" s="322" t="s">
        <v>160</v>
      </c>
      <c r="F271" s="327" t="s">
        <v>161</v>
      </c>
      <c r="G271" s="343">
        <f t="shared" ref="G271:I271" si="101">+G272</f>
        <v>166500</v>
      </c>
      <c r="H271" s="343">
        <v>0</v>
      </c>
      <c r="I271" s="343">
        <f t="shared" si="101"/>
        <v>166500</v>
      </c>
    </row>
    <row r="272" spans="1:9" s="54" customFormat="1" ht="15.75">
      <c r="A272" s="318" t="s">
        <v>90</v>
      </c>
      <c r="B272" s="318"/>
      <c r="C272" s="318"/>
      <c r="D272" s="329"/>
      <c r="E272" s="317"/>
      <c r="F272" s="330" t="s">
        <v>8</v>
      </c>
      <c r="G272" s="403">
        <f t="shared" ref="G272:I272" si="102">+G274+G277</f>
        <v>166500</v>
      </c>
      <c r="H272" s="343">
        <v>0</v>
      </c>
      <c r="I272" s="403">
        <f t="shared" si="102"/>
        <v>166500</v>
      </c>
    </row>
    <row r="273" spans="1:173" s="34" customFormat="1" ht="15.75">
      <c r="A273" s="318"/>
      <c r="B273" s="318"/>
      <c r="C273" s="318"/>
      <c r="D273" s="329"/>
      <c r="E273" s="317"/>
      <c r="F273" s="323" t="s">
        <v>393</v>
      </c>
      <c r="G273" s="404">
        <v>1500</v>
      </c>
      <c r="H273" s="343">
        <v>0</v>
      </c>
      <c r="I273" s="404">
        <v>1500</v>
      </c>
    </row>
    <row r="274" spans="1:173" s="35" customFormat="1" ht="21.75" customHeight="1">
      <c r="A274" s="318"/>
      <c r="B274" s="318" t="s">
        <v>91</v>
      </c>
      <c r="C274" s="318"/>
      <c r="D274" s="329"/>
      <c r="E274" s="317"/>
      <c r="F274" s="330" t="s">
        <v>37</v>
      </c>
      <c r="G274" s="266">
        <v>1500</v>
      </c>
      <c r="H274" s="343">
        <v>0</v>
      </c>
      <c r="I274" s="266">
        <v>1500</v>
      </c>
    </row>
    <row r="275" spans="1:173" s="35" customFormat="1" ht="15.75">
      <c r="A275" s="318"/>
      <c r="B275" s="318"/>
      <c r="C275" s="318"/>
      <c r="D275" s="329"/>
      <c r="E275" s="317"/>
      <c r="F275" s="107" t="s">
        <v>387</v>
      </c>
      <c r="G275" s="404">
        <f>+G277-G276</f>
        <v>115000</v>
      </c>
      <c r="H275" s="343">
        <v>0</v>
      </c>
      <c r="I275" s="404">
        <f>+I277-I276</f>
        <v>115000</v>
      </c>
    </row>
    <row r="276" spans="1:173" s="35" customFormat="1" ht="15.75">
      <c r="A276" s="318"/>
      <c r="B276" s="318"/>
      <c r="C276" s="318"/>
      <c r="D276" s="329"/>
      <c r="E276" s="317"/>
      <c r="F276" s="323" t="s">
        <v>393</v>
      </c>
      <c r="G276" s="404">
        <v>50000</v>
      </c>
      <c r="H276" s="343">
        <f t="shared" ref="H276" si="103">I276-G276</f>
        <v>0</v>
      </c>
      <c r="I276" s="404">
        <v>50000</v>
      </c>
    </row>
    <row r="277" spans="1:173" s="35" customFormat="1" ht="15.75" customHeight="1">
      <c r="A277" s="318"/>
      <c r="B277" s="318" t="s">
        <v>93</v>
      </c>
      <c r="C277" s="318"/>
      <c r="D277" s="318"/>
      <c r="E277" s="318"/>
      <c r="F277" s="330" t="s">
        <v>162</v>
      </c>
      <c r="G277" s="405">
        <v>165000</v>
      </c>
      <c r="H277" s="343">
        <v>0</v>
      </c>
      <c r="I277" s="405">
        <v>165000</v>
      </c>
    </row>
    <row r="278" spans="1:173" s="35" customFormat="1" ht="15.75">
      <c r="A278" s="129"/>
      <c r="B278" s="129"/>
      <c r="C278" s="129"/>
      <c r="D278" s="129"/>
      <c r="E278" s="129"/>
      <c r="F278" s="50"/>
      <c r="G278" s="130"/>
      <c r="H278" s="130"/>
      <c r="I278" s="130"/>
    </row>
    <row r="279" spans="1:173" s="35" customFormat="1" ht="15.75">
      <c r="A279" s="129"/>
      <c r="B279" s="129"/>
      <c r="C279" s="129"/>
      <c r="D279" s="116" t="s">
        <v>314</v>
      </c>
      <c r="E279" s="804" t="s">
        <v>315</v>
      </c>
      <c r="F279" s="805"/>
      <c r="G279" s="106">
        <v>0</v>
      </c>
      <c r="H279" s="106">
        <v>0</v>
      </c>
      <c r="I279" s="106">
        <v>0</v>
      </c>
    </row>
    <row r="280" spans="1:173" s="54" customFormat="1" ht="15.75">
      <c r="A280" s="39"/>
      <c r="B280" s="39"/>
      <c r="C280" s="39"/>
      <c r="D280" s="40"/>
      <c r="E280" s="38" t="s">
        <v>160</v>
      </c>
      <c r="F280" s="107" t="s">
        <v>387</v>
      </c>
      <c r="G280" s="41">
        <v>0</v>
      </c>
      <c r="H280" s="41">
        <v>0</v>
      </c>
      <c r="I280" s="41">
        <v>0</v>
      </c>
    </row>
    <row r="281" spans="1:173" s="54" customFormat="1" ht="15.75">
      <c r="A281" s="39"/>
      <c r="B281" s="39"/>
      <c r="C281" s="39"/>
      <c r="D281" s="40"/>
      <c r="E281" s="39"/>
      <c r="F281" s="323" t="s">
        <v>393</v>
      </c>
      <c r="G281" s="41">
        <v>0</v>
      </c>
      <c r="H281" s="41">
        <v>0</v>
      </c>
      <c r="I281" s="41">
        <v>0</v>
      </c>
    </row>
    <row r="282" spans="1:173" s="54" customFormat="1" ht="15.75">
      <c r="A282" s="39" t="s">
        <v>116</v>
      </c>
      <c r="B282" s="39"/>
      <c r="C282" s="39"/>
      <c r="D282" s="43"/>
      <c r="E282" s="39"/>
      <c r="F282" s="50" t="s">
        <v>9</v>
      </c>
      <c r="G282" s="47">
        <f>SUM(G283)</f>
        <v>0</v>
      </c>
      <c r="H282" s="47">
        <f t="shared" ref="H282:I282" si="104">SUM(H283)</f>
        <v>0</v>
      </c>
      <c r="I282" s="47">
        <f t="shared" si="104"/>
        <v>0</v>
      </c>
    </row>
    <row r="283" spans="1:173" s="34" customFormat="1" ht="15.75">
      <c r="A283" s="39"/>
      <c r="B283" s="39" t="s">
        <v>117</v>
      </c>
      <c r="C283" s="39"/>
      <c r="D283" s="43"/>
      <c r="E283" s="39"/>
      <c r="F283" s="50" t="s">
        <v>43</v>
      </c>
      <c r="G283" s="47">
        <v>0</v>
      </c>
      <c r="H283" s="47">
        <f>I283-G283</f>
        <v>0</v>
      </c>
      <c r="I283" s="47">
        <v>0</v>
      </c>
    </row>
    <row r="284" spans="1:173" s="34" customFormat="1" ht="15.75">
      <c r="A284" s="69"/>
      <c r="B284" s="69"/>
      <c r="C284" s="69"/>
      <c r="D284" s="129"/>
      <c r="E284" s="129"/>
      <c r="F284" s="50"/>
      <c r="G284" s="130"/>
      <c r="H284" s="130"/>
      <c r="I284" s="130"/>
    </row>
    <row r="285" spans="1:173" ht="21" customHeight="1">
      <c r="A285" s="132"/>
      <c r="B285" s="132"/>
      <c r="C285" s="132"/>
      <c r="D285" s="99"/>
      <c r="E285" s="100"/>
      <c r="F285" s="126" t="s">
        <v>163</v>
      </c>
      <c r="G285" s="133">
        <f>+G287+G294+G300+G306</f>
        <v>11500</v>
      </c>
      <c r="H285" s="133">
        <f t="shared" ref="H285:I285" si="105">+H287+H294+H300+H306</f>
        <v>0</v>
      </c>
      <c r="I285" s="133">
        <f t="shared" si="105"/>
        <v>11500</v>
      </c>
      <c r="J285" s="4"/>
      <c r="K285" s="360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</row>
    <row r="286" spans="1:173" s="34" customFormat="1" ht="15.75">
      <c r="A286" s="39"/>
      <c r="B286" s="129"/>
      <c r="C286" s="129"/>
      <c r="D286" s="38"/>
      <c r="E286" s="125"/>
      <c r="F286" s="134"/>
      <c r="G286" s="41"/>
      <c r="H286" s="41"/>
      <c r="I286" s="41"/>
    </row>
    <row r="287" spans="1:173" ht="15.75" customHeight="1">
      <c r="A287" s="313"/>
      <c r="B287" s="135"/>
      <c r="C287" s="135"/>
      <c r="D287" s="136" t="s">
        <v>164</v>
      </c>
      <c r="E287" s="798" t="s">
        <v>165</v>
      </c>
      <c r="F287" s="799"/>
      <c r="G287" s="41">
        <f t="shared" ref="G287:I289" si="106">G288</f>
        <v>5000</v>
      </c>
      <c r="H287" s="41">
        <f t="shared" si="106"/>
        <v>0</v>
      </c>
      <c r="I287" s="41">
        <f t="shared" si="106"/>
        <v>5000</v>
      </c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</row>
    <row r="288" spans="1:173" ht="15.75">
      <c r="A288" s="39"/>
      <c r="B288" s="129"/>
      <c r="C288" s="129"/>
      <c r="D288" s="39"/>
      <c r="E288" s="38" t="s">
        <v>166</v>
      </c>
      <c r="F288" s="42" t="s">
        <v>167</v>
      </c>
      <c r="G288" s="41">
        <f t="shared" si="106"/>
        <v>5000</v>
      </c>
      <c r="H288" s="41">
        <f t="shared" si="106"/>
        <v>0</v>
      </c>
      <c r="I288" s="41">
        <f t="shared" si="106"/>
        <v>5000</v>
      </c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</row>
    <row r="289" spans="1:173" ht="15.75">
      <c r="A289" s="39"/>
      <c r="B289" s="129"/>
      <c r="C289" s="129"/>
      <c r="D289" s="39"/>
      <c r="E289" s="39"/>
      <c r="F289" s="107" t="s">
        <v>387</v>
      </c>
      <c r="G289" s="41">
        <f t="shared" si="106"/>
        <v>5000</v>
      </c>
      <c r="H289" s="41">
        <f t="shared" si="106"/>
        <v>0</v>
      </c>
      <c r="I289" s="41">
        <f t="shared" si="106"/>
        <v>5000</v>
      </c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</row>
    <row r="290" spans="1:173" ht="15.75">
      <c r="A290" s="43" t="s">
        <v>90</v>
      </c>
      <c r="B290" s="129"/>
      <c r="C290" s="129"/>
      <c r="D290" s="129"/>
      <c r="E290" s="129"/>
      <c r="F290" s="50" t="s">
        <v>8</v>
      </c>
      <c r="G290" s="130">
        <f>+G291+G292</f>
        <v>5000</v>
      </c>
      <c r="H290" s="130">
        <f t="shared" ref="H290:I290" si="107">+H291+H292</f>
        <v>0</v>
      </c>
      <c r="I290" s="130">
        <f t="shared" si="107"/>
        <v>5000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</row>
    <row r="291" spans="1:173" ht="15.75">
      <c r="A291" s="43"/>
      <c r="B291" s="39" t="s">
        <v>92</v>
      </c>
      <c r="C291" s="39"/>
      <c r="D291" s="129"/>
      <c r="E291" s="129"/>
      <c r="F291" s="50" t="s">
        <v>39</v>
      </c>
      <c r="G291" s="130">
        <v>1000</v>
      </c>
      <c r="H291" s="130">
        <v>0</v>
      </c>
      <c r="I291" s="130">
        <v>1000</v>
      </c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</row>
    <row r="292" spans="1:173" s="5" customFormat="1" ht="15.75">
      <c r="A292" s="43"/>
      <c r="B292" s="43" t="s">
        <v>93</v>
      </c>
      <c r="C292" s="43"/>
      <c r="D292" s="129"/>
      <c r="E292" s="129"/>
      <c r="F292" s="50" t="s">
        <v>162</v>
      </c>
      <c r="G292" s="130">
        <v>4000</v>
      </c>
      <c r="H292" s="130">
        <v>0</v>
      </c>
      <c r="I292" s="130">
        <v>4000</v>
      </c>
    </row>
    <row r="293" spans="1:173" s="34" customFormat="1" ht="17.100000000000001" customHeight="1">
      <c r="A293" s="43"/>
      <c r="B293" s="43"/>
      <c r="C293" s="43"/>
      <c r="D293" s="129"/>
      <c r="E293" s="137"/>
      <c r="F293" s="48"/>
      <c r="G293" s="130"/>
      <c r="H293" s="130"/>
      <c r="I293" s="130"/>
    </row>
    <row r="294" spans="1:173" s="34" customFormat="1" ht="17.100000000000001" customHeight="1">
      <c r="A294" s="314"/>
      <c r="B294" s="138"/>
      <c r="C294" s="138"/>
      <c r="D294" s="136" t="s">
        <v>168</v>
      </c>
      <c r="E294" s="796" t="s">
        <v>169</v>
      </c>
      <c r="F294" s="797"/>
      <c r="G294" s="468">
        <f t="shared" ref="G294:I297" si="108">G295</f>
        <v>2000</v>
      </c>
      <c r="H294" s="468">
        <f t="shared" si="108"/>
        <v>0</v>
      </c>
      <c r="I294" s="468">
        <f t="shared" si="108"/>
        <v>2000</v>
      </c>
    </row>
    <row r="295" spans="1:173" s="34" customFormat="1" ht="15.75">
      <c r="A295" s="69"/>
      <c r="B295" s="43"/>
      <c r="C295" s="43"/>
      <c r="D295" s="116"/>
      <c r="E295" s="38" t="s">
        <v>166</v>
      </c>
      <c r="F295" s="42" t="s">
        <v>167</v>
      </c>
      <c r="G295" s="469">
        <f t="shared" si="108"/>
        <v>2000</v>
      </c>
      <c r="H295" s="469">
        <f t="shared" si="108"/>
        <v>0</v>
      </c>
      <c r="I295" s="469">
        <f t="shared" si="108"/>
        <v>2000</v>
      </c>
    </row>
    <row r="296" spans="1:173" s="34" customFormat="1" ht="15.75">
      <c r="A296" s="69"/>
      <c r="B296" s="43"/>
      <c r="C296" s="43"/>
      <c r="D296" s="38"/>
      <c r="E296" s="39"/>
      <c r="F296" s="107" t="s">
        <v>387</v>
      </c>
      <c r="G296" s="106">
        <f t="shared" si="108"/>
        <v>2000</v>
      </c>
      <c r="H296" s="106">
        <f t="shared" si="108"/>
        <v>0</v>
      </c>
      <c r="I296" s="106">
        <f t="shared" si="108"/>
        <v>2000</v>
      </c>
    </row>
    <row r="297" spans="1:173" s="54" customFormat="1" ht="15.75">
      <c r="A297" s="43" t="s">
        <v>90</v>
      </c>
      <c r="B297" s="43"/>
      <c r="C297" s="43"/>
      <c r="D297" s="43"/>
      <c r="E297" s="39"/>
      <c r="F297" s="48" t="s">
        <v>8</v>
      </c>
      <c r="G297" s="470">
        <f t="shared" si="108"/>
        <v>2000</v>
      </c>
      <c r="H297" s="470">
        <f t="shared" si="108"/>
        <v>0</v>
      </c>
      <c r="I297" s="470">
        <f t="shared" si="108"/>
        <v>2000</v>
      </c>
    </row>
    <row r="298" spans="1:173" s="34" customFormat="1" ht="15.75">
      <c r="A298" s="43"/>
      <c r="B298" s="43" t="s">
        <v>92</v>
      </c>
      <c r="C298" s="43"/>
      <c r="D298" s="43"/>
      <c r="E298" s="39"/>
      <c r="F298" s="50" t="s">
        <v>39</v>
      </c>
      <c r="G298" s="47">
        <v>2000</v>
      </c>
      <c r="H298" s="47">
        <v>0</v>
      </c>
      <c r="I298" s="47">
        <v>2000</v>
      </c>
    </row>
    <row r="299" spans="1:173" s="34" customFormat="1" ht="15.75">
      <c r="A299" s="39"/>
      <c r="B299" s="69"/>
      <c r="C299" s="69"/>
      <c r="D299" s="68"/>
      <c r="E299" s="127"/>
      <c r="F299" s="104"/>
      <c r="G299" s="73"/>
      <c r="H299" s="73"/>
      <c r="I299" s="73"/>
    </row>
    <row r="300" spans="1:173" s="34" customFormat="1" ht="15.75">
      <c r="A300" s="140"/>
      <c r="B300" s="139"/>
      <c r="C300" s="139"/>
      <c r="D300" s="136" t="s">
        <v>170</v>
      </c>
      <c r="E300" s="796" t="s">
        <v>171</v>
      </c>
      <c r="F300" s="797"/>
      <c r="G300" s="468">
        <f t="shared" ref="G300:I300" si="109">G301</f>
        <v>2500</v>
      </c>
      <c r="H300" s="468">
        <f t="shared" si="109"/>
        <v>0</v>
      </c>
      <c r="I300" s="468">
        <f t="shared" si="109"/>
        <v>2500</v>
      </c>
    </row>
    <row r="301" spans="1:173" ht="15.75">
      <c r="A301" s="39"/>
      <c r="B301" s="43"/>
      <c r="C301" s="43"/>
      <c r="D301" s="39"/>
      <c r="E301" s="38" t="s">
        <v>172</v>
      </c>
      <c r="F301" s="42" t="s">
        <v>173</v>
      </c>
      <c r="G301" s="469">
        <f t="shared" ref="G301:I301" si="110">G302</f>
        <v>2500</v>
      </c>
      <c r="H301" s="469">
        <f t="shared" si="110"/>
        <v>0</v>
      </c>
      <c r="I301" s="469">
        <f t="shared" si="110"/>
        <v>2500</v>
      </c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</row>
    <row r="302" spans="1:173" ht="15.75">
      <c r="A302" s="39"/>
      <c r="B302" s="43"/>
      <c r="C302" s="43"/>
      <c r="D302" s="39"/>
      <c r="E302" s="39"/>
      <c r="F302" s="107" t="s">
        <v>387</v>
      </c>
      <c r="G302" s="106">
        <f t="shared" ref="G302:I302" si="111">G303</f>
        <v>2500</v>
      </c>
      <c r="H302" s="106">
        <f t="shared" si="111"/>
        <v>0</v>
      </c>
      <c r="I302" s="106">
        <f t="shared" si="111"/>
        <v>2500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</row>
    <row r="303" spans="1:173" ht="15.75">
      <c r="A303" s="39" t="s">
        <v>90</v>
      </c>
      <c r="B303" s="43"/>
      <c r="C303" s="43"/>
      <c r="D303" s="43"/>
      <c r="E303" s="39"/>
      <c r="F303" s="50" t="s">
        <v>8</v>
      </c>
      <c r="G303" s="470">
        <f t="shared" ref="G303:I303" si="112">G304</f>
        <v>2500</v>
      </c>
      <c r="H303" s="470">
        <f t="shared" si="112"/>
        <v>0</v>
      </c>
      <c r="I303" s="470">
        <f t="shared" si="112"/>
        <v>2500</v>
      </c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</row>
    <row r="304" spans="1:173" ht="15.75">
      <c r="A304" s="39"/>
      <c r="B304" s="43" t="s">
        <v>93</v>
      </c>
      <c r="C304" s="43"/>
      <c r="D304" s="43"/>
      <c r="E304" s="39"/>
      <c r="F304" s="50" t="s">
        <v>162</v>
      </c>
      <c r="G304" s="130">
        <v>2500</v>
      </c>
      <c r="H304" s="130">
        <v>0</v>
      </c>
      <c r="I304" s="130">
        <v>2500</v>
      </c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</row>
    <row r="305" spans="1:1893" ht="15.75">
      <c r="A305" s="43"/>
      <c r="B305" s="39"/>
      <c r="C305" s="39"/>
      <c r="D305" s="40"/>
      <c r="E305" s="125"/>
      <c r="F305" s="48"/>
      <c r="G305" s="130"/>
      <c r="H305" s="130"/>
      <c r="I305" s="130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</row>
    <row r="306" spans="1:1893" s="34" customFormat="1" ht="17.100000000000001" customHeight="1">
      <c r="A306" s="139"/>
      <c r="B306" s="140"/>
      <c r="C306" s="140"/>
      <c r="D306" s="136" t="s">
        <v>174</v>
      </c>
      <c r="E306" s="798" t="s">
        <v>175</v>
      </c>
      <c r="F306" s="799"/>
      <c r="G306" s="468">
        <f t="shared" ref="G306:I306" si="113">G307</f>
        <v>2000</v>
      </c>
      <c r="H306" s="468">
        <f t="shared" si="113"/>
        <v>0</v>
      </c>
      <c r="I306" s="468">
        <f t="shared" si="113"/>
        <v>2000</v>
      </c>
    </row>
    <row r="307" spans="1:1893" s="34" customFormat="1" ht="15.75">
      <c r="A307" s="315"/>
      <c r="B307" s="39"/>
      <c r="C307" s="39"/>
      <c r="D307" s="39"/>
      <c r="E307" s="38" t="s">
        <v>176</v>
      </c>
      <c r="F307" s="44" t="s">
        <v>177</v>
      </c>
      <c r="G307" s="106">
        <f t="shared" ref="G307:I307" si="114">G308</f>
        <v>2000</v>
      </c>
      <c r="H307" s="106">
        <f t="shared" si="114"/>
        <v>0</v>
      </c>
      <c r="I307" s="106">
        <f t="shared" si="114"/>
        <v>2000</v>
      </c>
    </row>
    <row r="308" spans="1:1893" s="34" customFormat="1" ht="15.75">
      <c r="A308" s="316"/>
      <c r="B308" s="39"/>
      <c r="C308" s="39"/>
      <c r="D308" s="39"/>
      <c r="E308" s="39"/>
      <c r="F308" s="107" t="s">
        <v>387</v>
      </c>
      <c r="G308" s="106">
        <f t="shared" ref="G308:I308" si="115">G309</f>
        <v>2000</v>
      </c>
      <c r="H308" s="106">
        <f t="shared" si="115"/>
        <v>0</v>
      </c>
      <c r="I308" s="106">
        <f t="shared" si="115"/>
        <v>2000</v>
      </c>
    </row>
    <row r="309" spans="1:1893" s="34" customFormat="1" ht="15.75">
      <c r="A309" s="43" t="s">
        <v>90</v>
      </c>
      <c r="B309" s="39"/>
      <c r="C309" s="39"/>
      <c r="D309" s="43"/>
      <c r="E309" s="39"/>
      <c r="F309" s="50" t="s">
        <v>8</v>
      </c>
      <c r="G309" s="470">
        <f t="shared" ref="G309:I309" si="116">G310</f>
        <v>2000</v>
      </c>
      <c r="H309" s="470">
        <f t="shared" si="116"/>
        <v>0</v>
      </c>
      <c r="I309" s="470">
        <f t="shared" si="116"/>
        <v>2000</v>
      </c>
    </row>
    <row r="310" spans="1:1893" s="34" customFormat="1" ht="15.75">
      <c r="A310" s="43"/>
      <c r="B310" s="43" t="s">
        <v>93</v>
      </c>
      <c r="C310" s="43"/>
      <c r="D310" s="43"/>
      <c r="E310" s="39"/>
      <c r="F310" s="50" t="s">
        <v>162</v>
      </c>
      <c r="G310" s="130">
        <v>2000</v>
      </c>
      <c r="H310" s="130">
        <v>0</v>
      </c>
      <c r="I310" s="130">
        <v>2000</v>
      </c>
    </row>
    <row r="311" spans="1:1893" s="34" customFormat="1" ht="15.75">
      <c r="A311" s="43"/>
      <c r="B311" s="43"/>
      <c r="C311" s="43"/>
      <c r="D311" s="40"/>
      <c r="E311" s="39"/>
      <c r="F311" s="48"/>
      <c r="G311" s="130"/>
      <c r="H311" s="130"/>
      <c r="I311" s="130"/>
    </row>
    <row r="312" spans="1:1893" s="57" customFormat="1" ht="15.75">
      <c r="A312" s="122"/>
      <c r="B312" s="122"/>
      <c r="C312" s="122"/>
      <c r="D312" s="141"/>
      <c r="E312" s="141"/>
      <c r="F312" s="142" t="s">
        <v>178</v>
      </c>
      <c r="G312" s="143">
        <f t="shared" ref="G312:I312" si="117">G313</f>
        <v>23000</v>
      </c>
      <c r="H312" s="143">
        <f t="shared" si="117"/>
        <v>0</v>
      </c>
      <c r="I312" s="143">
        <f t="shared" si="117"/>
        <v>23000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  <c r="SF312" s="1"/>
      <c r="SG312" s="1"/>
      <c r="SH312" s="1"/>
      <c r="SI312" s="1"/>
      <c r="SJ312" s="1"/>
      <c r="SK312" s="1"/>
      <c r="SL312" s="1"/>
      <c r="SM312" s="1"/>
      <c r="SN312" s="1"/>
      <c r="SO312" s="1"/>
      <c r="SP312" s="1"/>
      <c r="SQ312" s="1"/>
      <c r="SR312" s="1"/>
      <c r="SS312" s="1"/>
      <c r="ST312" s="1"/>
      <c r="SU312" s="1"/>
      <c r="SV312" s="1"/>
      <c r="SW312" s="1"/>
      <c r="SX312" s="1"/>
      <c r="SY312" s="1"/>
      <c r="SZ312" s="1"/>
      <c r="TA312" s="1"/>
      <c r="TB312" s="1"/>
      <c r="TC312" s="1"/>
      <c r="TD312" s="1"/>
      <c r="TE312" s="1"/>
      <c r="TF312" s="1"/>
      <c r="TG312" s="1"/>
      <c r="TH312" s="1"/>
      <c r="TI312" s="1"/>
      <c r="TJ312" s="1"/>
      <c r="TK312" s="1"/>
      <c r="TL312" s="1"/>
      <c r="TM312" s="1"/>
      <c r="TN312" s="1"/>
      <c r="TO312" s="1"/>
      <c r="TP312" s="1"/>
      <c r="TQ312" s="1"/>
      <c r="TR312" s="1"/>
      <c r="TS312" s="1"/>
      <c r="TT312" s="1"/>
      <c r="TU312" s="1"/>
      <c r="TV312" s="1"/>
      <c r="TW312" s="1"/>
      <c r="TX312" s="1"/>
      <c r="TY312" s="1"/>
      <c r="TZ312" s="1"/>
      <c r="UA312" s="1"/>
      <c r="UB312" s="1"/>
      <c r="UC312" s="1"/>
      <c r="UD312" s="1"/>
      <c r="UE312" s="1"/>
      <c r="UF312" s="1"/>
      <c r="UG312" s="1"/>
      <c r="UH312" s="1"/>
      <c r="UI312" s="1"/>
      <c r="UJ312" s="1"/>
      <c r="UK312" s="1"/>
      <c r="UL312" s="1"/>
      <c r="UM312" s="1"/>
      <c r="UN312" s="1"/>
      <c r="UO312" s="1"/>
      <c r="UP312" s="1"/>
      <c r="UQ312" s="1"/>
      <c r="UR312" s="1"/>
      <c r="US312" s="1"/>
      <c r="UT312" s="1"/>
      <c r="UU312" s="1"/>
      <c r="UV312" s="1"/>
      <c r="UW312" s="1"/>
      <c r="UX312" s="1"/>
      <c r="UY312" s="1"/>
      <c r="UZ312" s="1"/>
      <c r="VA312" s="1"/>
      <c r="VB312" s="1"/>
      <c r="VC312" s="1"/>
      <c r="VD312" s="1"/>
      <c r="VE312" s="1"/>
      <c r="VF312" s="1"/>
      <c r="VG312" s="1"/>
      <c r="VH312" s="1"/>
      <c r="VI312" s="1"/>
      <c r="VJ312" s="1"/>
      <c r="VK312" s="1"/>
      <c r="VL312" s="1"/>
      <c r="VM312" s="1"/>
      <c r="VN312" s="1"/>
      <c r="VO312" s="1"/>
      <c r="VP312" s="1"/>
      <c r="VQ312" s="1"/>
      <c r="VR312" s="1"/>
      <c r="VS312" s="1"/>
      <c r="VT312" s="1"/>
      <c r="VU312" s="1"/>
      <c r="VV312" s="1"/>
      <c r="VW312" s="1"/>
      <c r="VX312" s="1"/>
      <c r="VY312" s="1"/>
      <c r="VZ312" s="1"/>
      <c r="WA312" s="1"/>
      <c r="WB312" s="1"/>
      <c r="WC312" s="1"/>
      <c r="WD312" s="1"/>
      <c r="WE312" s="1"/>
      <c r="WF312" s="1"/>
      <c r="WG312" s="1"/>
      <c r="WH312" s="1"/>
      <c r="WI312" s="1"/>
      <c r="WJ312" s="1"/>
      <c r="WK312" s="1"/>
      <c r="WL312" s="1"/>
      <c r="WM312" s="1"/>
      <c r="WN312" s="1"/>
      <c r="WO312" s="1"/>
      <c r="WP312" s="1"/>
      <c r="WQ312" s="1"/>
      <c r="WR312" s="1"/>
      <c r="WS312" s="1"/>
      <c r="WT312" s="1"/>
      <c r="WU312" s="1"/>
      <c r="WV312" s="1"/>
      <c r="WW312" s="1"/>
      <c r="WX312" s="1"/>
      <c r="WY312" s="1"/>
      <c r="WZ312" s="1"/>
      <c r="XA312" s="1"/>
      <c r="XB312" s="1"/>
      <c r="XC312" s="1"/>
      <c r="XD312" s="1"/>
      <c r="XE312" s="1"/>
      <c r="XF312" s="1"/>
      <c r="XG312" s="1"/>
      <c r="XH312" s="1"/>
      <c r="XI312" s="1"/>
      <c r="XJ312" s="1"/>
      <c r="XK312" s="1"/>
      <c r="XL312" s="1"/>
      <c r="XM312" s="1"/>
      <c r="XN312" s="1"/>
      <c r="XO312" s="1"/>
      <c r="XP312" s="1"/>
      <c r="XQ312" s="1"/>
      <c r="XR312" s="1"/>
      <c r="XS312" s="1"/>
      <c r="XT312" s="1"/>
      <c r="XU312" s="1"/>
      <c r="XV312" s="1"/>
      <c r="XW312" s="1"/>
      <c r="XX312" s="1"/>
      <c r="XY312" s="1"/>
      <c r="XZ312" s="1"/>
      <c r="YA312" s="1"/>
      <c r="YB312" s="1"/>
      <c r="YC312" s="1"/>
      <c r="YD312" s="1"/>
      <c r="YE312" s="1"/>
      <c r="YF312" s="1"/>
      <c r="YG312" s="1"/>
      <c r="YH312" s="1"/>
      <c r="YI312" s="1"/>
      <c r="YJ312" s="1"/>
      <c r="YK312" s="1"/>
      <c r="YL312" s="1"/>
      <c r="YM312" s="1"/>
      <c r="YN312" s="1"/>
      <c r="YO312" s="1"/>
      <c r="YP312" s="1"/>
      <c r="YQ312" s="1"/>
      <c r="YR312" s="1"/>
      <c r="YS312" s="1"/>
      <c r="YT312" s="1"/>
      <c r="YU312" s="1"/>
      <c r="YV312" s="1"/>
      <c r="YW312" s="1"/>
      <c r="YX312" s="1"/>
      <c r="YY312" s="1"/>
      <c r="YZ312" s="1"/>
      <c r="ZA312" s="1"/>
      <c r="ZB312" s="1"/>
      <c r="ZC312" s="1"/>
      <c r="ZD312" s="1"/>
      <c r="ZE312" s="1"/>
      <c r="ZF312" s="1"/>
      <c r="ZG312" s="1"/>
      <c r="ZH312" s="1"/>
      <c r="ZI312" s="1"/>
      <c r="ZJ312" s="1"/>
      <c r="ZK312" s="1"/>
      <c r="ZL312" s="1"/>
      <c r="ZM312" s="1"/>
      <c r="ZN312" s="1"/>
      <c r="ZO312" s="1"/>
      <c r="ZP312" s="1"/>
      <c r="ZQ312" s="1"/>
      <c r="ZR312" s="1"/>
      <c r="ZS312" s="1"/>
      <c r="ZT312" s="1"/>
      <c r="ZU312" s="1"/>
      <c r="ZV312" s="1"/>
      <c r="ZW312" s="1"/>
      <c r="ZX312" s="1"/>
      <c r="ZY312" s="1"/>
      <c r="ZZ312" s="1"/>
      <c r="AAA312" s="1"/>
      <c r="AAB312" s="1"/>
      <c r="AAC312" s="1"/>
      <c r="AAD312" s="1"/>
      <c r="AAE312" s="1"/>
      <c r="AAF312" s="1"/>
      <c r="AAG312" s="1"/>
      <c r="AAH312" s="1"/>
      <c r="AAI312" s="1"/>
      <c r="AAJ312" s="1"/>
      <c r="AAK312" s="1"/>
      <c r="AAL312" s="1"/>
      <c r="AAM312" s="1"/>
      <c r="AAN312" s="1"/>
      <c r="AAO312" s="1"/>
      <c r="AAP312" s="1"/>
      <c r="AAQ312" s="1"/>
      <c r="AAR312" s="1"/>
      <c r="AAS312" s="1"/>
      <c r="AAT312" s="1"/>
      <c r="AAU312" s="1"/>
      <c r="AAV312" s="1"/>
      <c r="AAW312" s="1"/>
      <c r="AAX312" s="1"/>
      <c r="AAY312" s="1"/>
      <c r="AAZ312" s="1"/>
      <c r="ABA312" s="1"/>
      <c r="ABB312" s="1"/>
      <c r="ABC312" s="1"/>
      <c r="ABD312" s="1"/>
      <c r="ABE312" s="1"/>
      <c r="ABF312" s="1"/>
      <c r="ABG312" s="1"/>
      <c r="ABH312" s="1"/>
      <c r="ABI312" s="1"/>
      <c r="ABJ312" s="1"/>
      <c r="ABK312" s="1"/>
      <c r="ABL312" s="1"/>
      <c r="ABM312" s="1"/>
      <c r="ABN312" s="1"/>
      <c r="ABO312" s="1"/>
      <c r="ABP312" s="1"/>
      <c r="ABQ312" s="1"/>
      <c r="ABR312" s="1"/>
      <c r="ABS312" s="1"/>
      <c r="ABT312" s="1"/>
      <c r="ABU312" s="1"/>
      <c r="ABV312" s="1"/>
      <c r="ABW312" s="1"/>
      <c r="ABX312" s="1"/>
      <c r="ABY312" s="1"/>
      <c r="ABZ312" s="1"/>
      <c r="ACA312" s="1"/>
      <c r="ACB312" s="1"/>
      <c r="ACC312" s="1"/>
      <c r="ACD312" s="1"/>
      <c r="ACE312" s="1"/>
      <c r="ACF312" s="1"/>
      <c r="ACG312" s="1"/>
      <c r="ACH312" s="1"/>
      <c r="ACI312" s="1"/>
      <c r="ACJ312" s="1"/>
      <c r="ACK312" s="1"/>
      <c r="ACL312" s="1"/>
      <c r="ACM312" s="1"/>
      <c r="ACN312" s="1"/>
      <c r="ACO312" s="1"/>
      <c r="ACP312" s="1"/>
      <c r="ACQ312" s="1"/>
      <c r="ACR312" s="1"/>
      <c r="ACS312" s="1"/>
      <c r="ACT312" s="1"/>
      <c r="ACU312" s="1"/>
      <c r="ACV312" s="1"/>
      <c r="ACW312" s="1"/>
      <c r="ACX312" s="1"/>
      <c r="ACY312" s="1"/>
      <c r="ACZ312" s="1"/>
      <c r="ADA312" s="1"/>
      <c r="ADB312" s="1"/>
      <c r="ADC312" s="1"/>
      <c r="ADD312" s="1"/>
      <c r="ADE312" s="1"/>
      <c r="ADF312" s="1"/>
      <c r="ADG312" s="1"/>
      <c r="ADH312" s="1"/>
      <c r="ADI312" s="1"/>
      <c r="ADJ312" s="1"/>
      <c r="ADK312" s="1"/>
      <c r="ADL312" s="1"/>
      <c r="ADM312" s="1"/>
      <c r="ADN312" s="1"/>
      <c r="ADO312" s="1"/>
      <c r="ADP312" s="1"/>
      <c r="ADQ312" s="1"/>
      <c r="ADR312" s="1"/>
      <c r="ADS312" s="1"/>
      <c r="ADT312" s="1"/>
      <c r="ADU312" s="1"/>
      <c r="ADV312" s="1"/>
      <c r="ADW312" s="1"/>
      <c r="ADX312" s="1"/>
      <c r="ADY312" s="1"/>
      <c r="ADZ312" s="1"/>
      <c r="AEA312" s="1"/>
      <c r="AEB312" s="1"/>
      <c r="AEC312" s="1"/>
      <c r="AED312" s="1"/>
      <c r="AEE312" s="1"/>
      <c r="AEF312" s="1"/>
      <c r="AEG312" s="1"/>
      <c r="AEH312" s="1"/>
      <c r="AEI312" s="1"/>
      <c r="AEJ312" s="1"/>
      <c r="AEK312" s="1"/>
      <c r="AEL312" s="1"/>
      <c r="AEM312" s="1"/>
      <c r="AEN312" s="1"/>
      <c r="AEO312" s="1"/>
      <c r="AEP312" s="1"/>
      <c r="AEQ312" s="1"/>
      <c r="AER312" s="1"/>
      <c r="AES312" s="1"/>
      <c r="AET312" s="1"/>
      <c r="AEU312" s="1"/>
      <c r="AEV312" s="1"/>
      <c r="AEW312" s="1"/>
      <c r="AEX312" s="1"/>
      <c r="AEY312" s="1"/>
      <c r="AEZ312" s="1"/>
      <c r="AFA312" s="1"/>
      <c r="AFB312" s="1"/>
      <c r="AFC312" s="1"/>
      <c r="AFD312" s="1"/>
      <c r="AFE312" s="1"/>
      <c r="AFF312" s="1"/>
      <c r="AFG312" s="1"/>
      <c r="AFH312" s="1"/>
      <c r="AFI312" s="1"/>
      <c r="AFJ312" s="1"/>
      <c r="AFK312" s="1"/>
      <c r="AFL312" s="1"/>
      <c r="AFM312" s="1"/>
      <c r="AFN312" s="1"/>
      <c r="AFO312" s="1"/>
      <c r="AFP312" s="1"/>
      <c r="AFQ312" s="1"/>
      <c r="AFR312" s="1"/>
      <c r="AFS312" s="1"/>
      <c r="AFT312" s="1"/>
      <c r="AFU312" s="1"/>
      <c r="AFV312" s="1"/>
      <c r="AFW312" s="1"/>
      <c r="AFX312" s="1"/>
      <c r="AFY312" s="1"/>
      <c r="AFZ312" s="1"/>
      <c r="AGA312" s="1"/>
      <c r="AGB312" s="1"/>
      <c r="AGC312" s="1"/>
      <c r="AGD312" s="1"/>
      <c r="AGE312" s="1"/>
      <c r="AGF312" s="1"/>
      <c r="AGG312" s="1"/>
      <c r="AGH312" s="1"/>
      <c r="AGI312" s="1"/>
      <c r="AGJ312" s="1"/>
      <c r="AGK312" s="1"/>
      <c r="AGL312" s="1"/>
      <c r="AGM312" s="1"/>
      <c r="AGN312" s="1"/>
      <c r="AGO312" s="1"/>
      <c r="AGP312" s="1"/>
      <c r="AGQ312" s="1"/>
      <c r="AGR312" s="1"/>
      <c r="AGS312" s="1"/>
      <c r="AGT312" s="1"/>
      <c r="AGU312" s="1"/>
      <c r="AGV312" s="1"/>
      <c r="AGW312" s="1"/>
      <c r="AGX312" s="1"/>
      <c r="AGY312" s="1"/>
      <c r="AGZ312" s="1"/>
      <c r="AHA312" s="1"/>
      <c r="AHB312" s="1"/>
      <c r="AHC312" s="1"/>
      <c r="AHD312" s="1"/>
      <c r="AHE312" s="1"/>
      <c r="AHF312" s="1"/>
      <c r="AHG312" s="1"/>
      <c r="AHH312" s="1"/>
      <c r="AHI312" s="1"/>
      <c r="AHJ312" s="1"/>
      <c r="AHK312" s="1"/>
      <c r="AHL312" s="1"/>
      <c r="AHM312" s="1"/>
      <c r="AHN312" s="1"/>
      <c r="AHO312" s="1"/>
      <c r="AHP312" s="1"/>
      <c r="AHQ312" s="1"/>
      <c r="AHR312" s="1"/>
      <c r="AHS312" s="1"/>
      <c r="AHT312" s="1"/>
      <c r="AHU312" s="1"/>
      <c r="AHV312" s="1"/>
      <c r="AHW312" s="1"/>
      <c r="AHX312" s="1"/>
      <c r="AHY312" s="1"/>
      <c r="AHZ312" s="1"/>
      <c r="AIA312" s="1"/>
      <c r="AIB312" s="1"/>
      <c r="AIC312" s="1"/>
      <c r="AID312" s="1"/>
      <c r="AIE312" s="1"/>
      <c r="AIF312" s="1"/>
      <c r="AIG312" s="1"/>
      <c r="AIH312" s="1"/>
      <c r="AII312" s="1"/>
      <c r="AIJ312" s="1"/>
      <c r="AIK312" s="1"/>
      <c r="AIL312" s="1"/>
      <c r="AIM312" s="1"/>
      <c r="AIN312" s="1"/>
      <c r="AIO312" s="1"/>
      <c r="AIP312" s="1"/>
      <c r="AIQ312" s="1"/>
      <c r="AIR312" s="1"/>
      <c r="AIS312" s="1"/>
      <c r="AIT312" s="1"/>
      <c r="AIU312" s="1"/>
      <c r="AIV312" s="1"/>
      <c r="AIW312" s="1"/>
      <c r="AIX312" s="1"/>
      <c r="AIY312" s="1"/>
      <c r="AIZ312" s="1"/>
      <c r="AJA312" s="1"/>
      <c r="AJB312" s="1"/>
      <c r="AJC312" s="1"/>
      <c r="AJD312" s="1"/>
      <c r="AJE312" s="1"/>
      <c r="AJF312" s="1"/>
      <c r="AJG312" s="1"/>
      <c r="AJH312" s="1"/>
      <c r="AJI312" s="1"/>
      <c r="AJJ312" s="1"/>
      <c r="AJK312" s="1"/>
      <c r="AJL312" s="1"/>
      <c r="AJM312" s="1"/>
      <c r="AJN312" s="1"/>
      <c r="AJO312" s="1"/>
      <c r="AJP312" s="1"/>
      <c r="AJQ312" s="1"/>
      <c r="AJR312" s="1"/>
      <c r="AJS312" s="1"/>
      <c r="AJT312" s="1"/>
      <c r="AJU312" s="1"/>
      <c r="AJV312" s="1"/>
      <c r="AJW312" s="1"/>
      <c r="AJX312" s="1"/>
      <c r="AJY312" s="1"/>
      <c r="AJZ312" s="1"/>
      <c r="AKA312" s="1"/>
      <c r="AKB312" s="1"/>
      <c r="AKC312" s="1"/>
      <c r="AKD312" s="1"/>
      <c r="AKE312" s="1"/>
      <c r="AKF312" s="1"/>
      <c r="AKG312" s="1"/>
      <c r="AKH312" s="1"/>
      <c r="AKI312" s="1"/>
      <c r="AKJ312" s="1"/>
      <c r="AKK312" s="1"/>
      <c r="AKL312" s="1"/>
      <c r="AKM312" s="1"/>
      <c r="AKN312" s="1"/>
      <c r="AKO312" s="1"/>
      <c r="AKP312" s="1"/>
      <c r="AKQ312" s="1"/>
      <c r="AKR312" s="1"/>
      <c r="AKS312" s="1"/>
      <c r="AKT312" s="1"/>
      <c r="AKU312" s="1"/>
      <c r="AKV312" s="1"/>
      <c r="AKW312" s="1"/>
      <c r="AKX312" s="1"/>
      <c r="AKY312" s="1"/>
      <c r="AKZ312" s="1"/>
      <c r="ALA312" s="1"/>
      <c r="ALB312" s="1"/>
      <c r="ALC312" s="1"/>
      <c r="ALD312" s="1"/>
      <c r="ALE312" s="1"/>
      <c r="ALF312" s="1"/>
      <c r="ALG312" s="1"/>
      <c r="ALH312" s="1"/>
      <c r="ALI312" s="1"/>
      <c r="ALJ312" s="1"/>
      <c r="ALK312" s="1"/>
      <c r="ALL312" s="1"/>
      <c r="ALM312" s="1"/>
      <c r="ALN312" s="1"/>
      <c r="ALO312" s="1"/>
      <c r="ALP312" s="1"/>
      <c r="ALQ312" s="1"/>
      <c r="ALR312" s="1"/>
      <c r="ALS312" s="1"/>
      <c r="ALT312" s="1"/>
      <c r="ALU312" s="1"/>
      <c r="ALV312" s="1"/>
      <c r="ALW312" s="1"/>
      <c r="ALX312" s="1"/>
      <c r="ALY312" s="1"/>
      <c r="ALZ312" s="1"/>
      <c r="AMA312" s="1"/>
      <c r="AMB312" s="1"/>
      <c r="AMC312" s="1"/>
      <c r="AMD312" s="1"/>
      <c r="AME312" s="1"/>
      <c r="AMF312" s="1"/>
      <c r="AMG312" s="1"/>
      <c r="AMH312" s="1"/>
      <c r="AMI312" s="1"/>
      <c r="AMJ312" s="1"/>
      <c r="AMK312" s="1"/>
      <c r="AML312" s="1"/>
      <c r="AMM312" s="1"/>
      <c r="AMN312" s="1"/>
      <c r="AMO312" s="1"/>
      <c r="AMP312" s="1"/>
      <c r="AMQ312" s="1"/>
      <c r="AMR312" s="1"/>
      <c r="AMS312" s="1"/>
      <c r="AMT312" s="1"/>
      <c r="AMU312" s="1"/>
      <c r="AMV312" s="1"/>
      <c r="AMW312" s="1"/>
      <c r="AMX312" s="1"/>
      <c r="AMY312" s="1"/>
      <c r="AMZ312" s="1"/>
      <c r="ANA312" s="1"/>
      <c r="ANB312" s="1"/>
      <c r="ANC312" s="1"/>
      <c r="AND312" s="1"/>
      <c r="ANE312" s="1"/>
      <c r="ANF312" s="1"/>
      <c r="ANG312" s="1"/>
      <c r="ANH312" s="1"/>
      <c r="ANI312" s="1"/>
      <c r="ANJ312" s="1"/>
      <c r="ANK312" s="1"/>
      <c r="ANL312" s="1"/>
      <c r="ANM312" s="1"/>
      <c r="ANN312" s="1"/>
      <c r="ANO312" s="1"/>
      <c r="ANP312" s="1"/>
      <c r="ANQ312" s="1"/>
      <c r="ANR312" s="1"/>
      <c r="ANS312" s="1"/>
      <c r="ANT312" s="1"/>
      <c r="ANU312" s="1"/>
      <c r="ANV312" s="1"/>
      <c r="ANW312" s="1"/>
      <c r="ANX312" s="1"/>
      <c r="ANY312" s="1"/>
      <c r="ANZ312" s="1"/>
      <c r="AOA312" s="1"/>
      <c r="AOB312" s="1"/>
      <c r="AOC312" s="1"/>
      <c r="AOD312" s="1"/>
      <c r="AOE312" s="1"/>
      <c r="AOF312" s="1"/>
      <c r="AOG312" s="1"/>
      <c r="AOH312" s="1"/>
      <c r="AOI312" s="1"/>
      <c r="AOJ312" s="1"/>
      <c r="AOK312" s="1"/>
      <c r="AOL312" s="1"/>
      <c r="AOM312" s="1"/>
      <c r="AON312" s="1"/>
      <c r="AOO312" s="1"/>
      <c r="AOP312" s="1"/>
      <c r="AOQ312" s="1"/>
      <c r="AOR312" s="1"/>
      <c r="AOS312" s="1"/>
      <c r="AOT312" s="1"/>
      <c r="AOU312" s="1"/>
      <c r="AOV312" s="1"/>
      <c r="AOW312" s="1"/>
      <c r="AOX312" s="1"/>
      <c r="AOY312" s="1"/>
      <c r="AOZ312" s="1"/>
      <c r="APA312" s="1"/>
      <c r="APB312" s="1"/>
      <c r="APC312" s="1"/>
      <c r="APD312" s="1"/>
      <c r="APE312" s="1"/>
      <c r="APF312" s="1"/>
      <c r="APG312" s="1"/>
      <c r="APH312" s="1"/>
      <c r="API312" s="1"/>
      <c r="APJ312" s="1"/>
      <c r="APK312" s="1"/>
      <c r="APL312" s="1"/>
      <c r="APM312" s="1"/>
      <c r="APN312" s="1"/>
      <c r="APO312" s="1"/>
      <c r="APP312" s="1"/>
      <c r="APQ312" s="1"/>
      <c r="APR312" s="1"/>
      <c r="APS312" s="1"/>
      <c r="APT312" s="1"/>
      <c r="APU312" s="1"/>
      <c r="APV312" s="1"/>
      <c r="APW312" s="1"/>
      <c r="APX312" s="1"/>
      <c r="APY312" s="1"/>
      <c r="APZ312" s="1"/>
      <c r="AQA312" s="1"/>
      <c r="AQB312" s="1"/>
      <c r="AQC312" s="1"/>
      <c r="AQD312" s="1"/>
      <c r="AQE312" s="1"/>
      <c r="AQF312" s="1"/>
      <c r="AQG312" s="1"/>
      <c r="AQH312" s="1"/>
      <c r="AQI312" s="1"/>
      <c r="AQJ312" s="1"/>
      <c r="AQK312" s="1"/>
      <c r="AQL312" s="1"/>
      <c r="AQM312" s="1"/>
      <c r="AQN312" s="1"/>
      <c r="AQO312" s="1"/>
      <c r="AQP312" s="1"/>
      <c r="AQQ312" s="1"/>
      <c r="AQR312" s="1"/>
      <c r="AQS312" s="1"/>
      <c r="AQT312" s="1"/>
      <c r="AQU312" s="1"/>
      <c r="AQV312" s="1"/>
      <c r="AQW312" s="1"/>
      <c r="AQX312" s="1"/>
      <c r="AQY312" s="1"/>
      <c r="AQZ312" s="1"/>
      <c r="ARA312" s="1"/>
      <c r="ARB312" s="1"/>
      <c r="ARC312" s="1"/>
      <c r="ARD312" s="1"/>
      <c r="ARE312" s="1"/>
      <c r="ARF312" s="1"/>
      <c r="ARG312" s="1"/>
      <c r="ARH312" s="1"/>
      <c r="ARI312" s="1"/>
      <c r="ARJ312" s="1"/>
      <c r="ARK312" s="1"/>
      <c r="ARL312" s="1"/>
      <c r="ARM312" s="1"/>
      <c r="ARN312" s="1"/>
      <c r="ARO312" s="1"/>
      <c r="ARP312" s="1"/>
      <c r="ARQ312" s="1"/>
      <c r="ARR312" s="1"/>
      <c r="ARS312" s="1"/>
      <c r="ART312" s="1"/>
      <c r="ARU312" s="1"/>
      <c r="ARV312" s="1"/>
      <c r="ARW312" s="1"/>
      <c r="ARX312" s="1"/>
      <c r="ARY312" s="1"/>
      <c r="ARZ312" s="1"/>
      <c r="ASA312" s="1"/>
      <c r="ASB312" s="1"/>
      <c r="ASC312" s="1"/>
      <c r="ASD312" s="1"/>
      <c r="ASE312" s="1"/>
      <c r="ASF312" s="1"/>
      <c r="ASG312" s="1"/>
      <c r="ASH312" s="1"/>
      <c r="ASI312" s="1"/>
      <c r="ASJ312" s="1"/>
      <c r="ASK312" s="1"/>
      <c r="ASL312" s="1"/>
      <c r="ASM312" s="1"/>
      <c r="ASN312" s="1"/>
      <c r="ASO312" s="1"/>
      <c r="ASP312" s="1"/>
      <c r="ASQ312" s="1"/>
      <c r="ASR312" s="1"/>
      <c r="ASS312" s="1"/>
      <c r="AST312" s="1"/>
      <c r="ASU312" s="1"/>
      <c r="ASV312" s="1"/>
      <c r="ASW312" s="1"/>
      <c r="ASX312" s="1"/>
      <c r="ASY312" s="1"/>
      <c r="ASZ312" s="1"/>
      <c r="ATA312" s="1"/>
      <c r="ATB312" s="1"/>
      <c r="ATC312" s="1"/>
      <c r="ATD312" s="1"/>
      <c r="ATE312" s="1"/>
      <c r="ATF312" s="1"/>
      <c r="ATG312" s="1"/>
      <c r="ATH312" s="1"/>
      <c r="ATI312" s="1"/>
      <c r="ATJ312" s="1"/>
      <c r="ATK312" s="1"/>
      <c r="ATL312" s="1"/>
      <c r="ATM312" s="1"/>
      <c r="ATN312" s="1"/>
      <c r="ATO312" s="1"/>
      <c r="ATP312" s="1"/>
      <c r="ATQ312" s="1"/>
      <c r="ATR312" s="1"/>
      <c r="ATS312" s="1"/>
      <c r="ATT312" s="1"/>
      <c r="ATU312" s="1"/>
      <c r="ATV312" s="1"/>
      <c r="ATW312" s="1"/>
      <c r="ATX312" s="1"/>
      <c r="ATY312" s="1"/>
      <c r="ATZ312" s="1"/>
      <c r="AUA312" s="1"/>
      <c r="AUB312" s="1"/>
      <c r="AUC312" s="1"/>
      <c r="AUD312" s="1"/>
      <c r="AUE312" s="1"/>
      <c r="AUF312" s="1"/>
      <c r="AUG312" s="1"/>
      <c r="AUH312" s="1"/>
      <c r="AUI312" s="1"/>
      <c r="AUJ312" s="1"/>
      <c r="AUK312" s="1"/>
      <c r="AUL312" s="1"/>
      <c r="AUM312" s="1"/>
      <c r="AUN312" s="1"/>
      <c r="AUO312" s="1"/>
      <c r="AUP312" s="1"/>
      <c r="AUQ312" s="1"/>
      <c r="AUR312" s="1"/>
      <c r="AUS312" s="1"/>
      <c r="AUT312" s="1"/>
      <c r="AUU312" s="1"/>
      <c r="AUV312" s="1"/>
      <c r="AUW312" s="1"/>
      <c r="AUX312" s="1"/>
      <c r="AUY312" s="1"/>
      <c r="AUZ312" s="1"/>
      <c r="AVA312" s="1"/>
      <c r="AVB312" s="1"/>
      <c r="AVC312" s="1"/>
      <c r="AVD312" s="1"/>
      <c r="AVE312" s="1"/>
      <c r="AVF312" s="1"/>
      <c r="AVG312" s="1"/>
      <c r="AVH312" s="1"/>
      <c r="AVI312" s="1"/>
      <c r="AVJ312" s="1"/>
      <c r="AVK312" s="1"/>
      <c r="AVL312" s="1"/>
      <c r="AVM312" s="1"/>
      <c r="AVN312" s="1"/>
      <c r="AVO312" s="1"/>
      <c r="AVP312" s="1"/>
      <c r="AVQ312" s="1"/>
      <c r="AVR312" s="1"/>
      <c r="AVS312" s="1"/>
      <c r="AVT312" s="1"/>
      <c r="AVU312" s="1"/>
      <c r="AVV312" s="1"/>
      <c r="AVW312" s="1"/>
      <c r="AVX312" s="1"/>
      <c r="AVY312" s="1"/>
      <c r="AVZ312" s="1"/>
      <c r="AWA312" s="1"/>
      <c r="AWB312" s="1"/>
      <c r="AWC312" s="1"/>
      <c r="AWD312" s="1"/>
      <c r="AWE312" s="1"/>
      <c r="AWF312" s="1"/>
      <c r="AWG312" s="1"/>
      <c r="AWH312" s="1"/>
      <c r="AWI312" s="1"/>
      <c r="AWJ312" s="1"/>
      <c r="AWK312" s="1"/>
      <c r="AWL312" s="1"/>
      <c r="AWM312" s="1"/>
      <c r="AWN312" s="1"/>
      <c r="AWO312" s="1"/>
      <c r="AWP312" s="1"/>
      <c r="AWQ312" s="1"/>
      <c r="AWR312" s="1"/>
      <c r="AWS312" s="1"/>
      <c r="AWT312" s="1"/>
      <c r="AWU312" s="1"/>
      <c r="AWV312" s="1"/>
      <c r="AWW312" s="1"/>
      <c r="AWX312" s="1"/>
      <c r="AWY312" s="1"/>
      <c r="AWZ312" s="1"/>
      <c r="AXA312" s="1"/>
      <c r="AXB312" s="1"/>
      <c r="AXC312" s="1"/>
      <c r="AXD312" s="1"/>
      <c r="AXE312" s="1"/>
      <c r="AXF312" s="1"/>
      <c r="AXG312" s="1"/>
      <c r="AXH312" s="1"/>
      <c r="AXI312" s="1"/>
      <c r="AXJ312" s="1"/>
      <c r="AXK312" s="1"/>
      <c r="AXL312" s="1"/>
      <c r="AXM312" s="1"/>
      <c r="AXN312" s="1"/>
      <c r="AXO312" s="1"/>
      <c r="AXP312" s="1"/>
      <c r="AXQ312" s="1"/>
      <c r="AXR312" s="1"/>
      <c r="AXS312" s="1"/>
      <c r="AXT312" s="1"/>
      <c r="AXU312" s="1"/>
      <c r="AXV312" s="1"/>
      <c r="AXW312" s="1"/>
      <c r="AXX312" s="1"/>
      <c r="AXY312" s="1"/>
      <c r="AXZ312" s="1"/>
      <c r="AYA312" s="1"/>
      <c r="AYB312" s="1"/>
      <c r="AYC312" s="1"/>
      <c r="AYD312" s="1"/>
      <c r="AYE312" s="1"/>
      <c r="AYF312" s="1"/>
      <c r="AYG312" s="1"/>
      <c r="AYH312" s="1"/>
      <c r="AYI312" s="1"/>
      <c r="AYJ312" s="1"/>
      <c r="AYK312" s="1"/>
      <c r="AYL312" s="1"/>
      <c r="AYM312" s="1"/>
      <c r="AYN312" s="1"/>
      <c r="AYO312" s="1"/>
      <c r="AYP312" s="1"/>
      <c r="AYQ312" s="1"/>
      <c r="AYR312" s="1"/>
      <c r="AYS312" s="1"/>
      <c r="AYT312" s="1"/>
      <c r="AYU312" s="1"/>
      <c r="AYV312" s="1"/>
      <c r="AYW312" s="1"/>
      <c r="AYX312" s="1"/>
      <c r="AYY312" s="1"/>
      <c r="AYZ312" s="1"/>
      <c r="AZA312" s="1"/>
      <c r="AZB312" s="1"/>
      <c r="AZC312" s="1"/>
      <c r="AZD312" s="1"/>
      <c r="AZE312" s="1"/>
      <c r="AZF312" s="1"/>
      <c r="AZG312" s="1"/>
      <c r="AZH312" s="1"/>
      <c r="AZI312" s="1"/>
      <c r="AZJ312" s="1"/>
      <c r="AZK312" s="1"/>
      <c r="AZL312" s="1"/>
      <c r="AZM312" s="1"/>
      <c r="AZN312" s="1"/>
      <c r="AZO312" s="1"/>
      <c r="AZP312" s="1"/>
      <c r="AZQ312" s="1"/>
      <c r="AZR312" s="1"/>
      <c r="AZS312" s="1"/>
      <c r="AZT312" s="1"/>
      <c r="AZU312" s="1"/>
      <c r="AZV312" s="1"/>
      <c r="AZW312" s="1"/>
      <c r="AZX312" s="1"/>
      <c r="AZY312" s="1"/>
      <c r="AZZ312" s="1"/>
      <c r="BAA312" s="1"/>
      <c r="BAB312" s="1"/>
      <c r="BAC312" s="1"/>
      <c r="BAD312" s="1"/>
      <c r="BAE312" s="1"/>
      <c r="BAF312" s="1"/>
      <c r="BAG312" s="1"/>
      <c r="BAH312" s="1"/>
      <c r="BAI312" s="1"/>
      <c r="BAJ312" s="1"/>
      <c r="BAK312" s="1"/>
      <c r="BAL312" s="1"/>
      <c r="BAM312" s="1"/>
      <c r="BAN312" s="1"/>
      <c r="BAO312" s="1"/>
      <c r="BAP312" s="1"/>
      <c r="BAQ312" s="1"/>
      <c r="BAR312" s="1"/>
      <c r="BAS312" s="1"/>
      <c r="BAT312" s="1"/>
      <c r="BAU312" s="1"/>
      <c r="BAV312" s="1"/>
      <c r="BAW312" s="1"/>
      <c r="BAX312" s="1"/>
      <c r="BAY312" s="1"/>
      <c r="BAZ312" s="1"/>
      <c r="BBA312" s="1"/>
      <c r="BBB312" s="1"/>
      <c r="BBC312" s="1"/>
      <c r="BBD312" s="1"/>
      <c r="BBE312" s="1"/>
      <c r="BBF312" s="1"/>
      <c r="BBG312" s="1"/>
      <c r="BBH312" s="1"/>
      <c r="BBI312" s="1"/>
      <c r="BBJ312" s="1"/>
      <c r="BBK312" s="1"/>
      <c r="BBL312" s="1"/>
      <c r="BBM312" s="1"/>
      <c r="BBN312" s="1"/>
      <c r="BBO312" s="1"/>
      <c r="BBP312" s="1"/>
      <c r="BBQ312" s="1"/>
      <c r="BBR312" s="1"/>
      <c r="BBS312" s="1"/>
      <c r="BBT312" s="1"/>
      <c r="BBU312" s="1"/>
      <c r="BBV312" s="1"/>
      <c r="BBW312" s="1"/>
      <c r="BBX312" s="1"/>
      <c r="BBY312" s="1"/>
      <c r="BBZ312" s="1"/>
      <c r="BCA312" s="1"/>
      <c r="BCB312" s="1"/>
      <c r="BCC312" s="1"/>
      <c r="BCD312" s="1"/>
      <c r="BCE312" s="1"/>
      <c r="BCF312" s="1"/>
      <c r="BCG312" s="1"/>
      <c r="BCH312" s="1"/>
      <c r="BCI312" s="1"/>
      <c r="BCJ312" s="1"/>
      <c r="BCK312" s="1"/>
      <c r="BCL312" s="1"/>
      <c r="BCM312" s="1"/>
      <c r="BCN312" s="1"/>
      <c r="BCO312" s="1"/>
      <c r="BCP312" s="1"/>
      <c r="BCQ312" s="1"/>
      <c r="BCR312" s="1"/>
      <c r="BCS312" s="1"/>
      <c r="BCT312" s="1"/>
      <c r="BCU312" s="1"/>
      <c r="BCV312" s="1"/>
      <c r="BCW312" s="1"/>
      <c r="BCX312" s="1"/>
      <c r="BCY312" s="1"/>
      <c r="BCZ312" s="1"/>
      <c r="BDA312" s="1"/>
      <c r="BDB312" s="1"/>
      <c r="BDC312" s="1"/>
      <c r="BDD312" s="1"/>
      <c r="BDE312" s="1"/>
      <c r="BDF312" s="1"/>
      <c r="BDG312" s="1"/>
      <c r="BDH312" s="1"/>
      <c r="BDI312" s="1"/>
      <c r="BDJ312" s="1"/>
      <c r="BDK312" s="1"/>
      <c r="BDL312" s="1"/>
      <c r="BDM312" s="1"/>
      <c r="BDN312" s="1"/>
      <c r="BDO312" s="1"/>
      <c r="BDP312" s="1"/>
      <c r="BDQ312" s="1"/>
      <c r="BDR312" s="1"/>
      <c r="BDS312" s="1"/>
      <c r="BDT312" s="1"/>
      <c r="BDU312" s="1"/>
      <c r="BDV312" s="1"/>
      <c r="BDW312" s="1"/>
      <c r="BDX312" s="1"/>
      <c r="BDY312" s="1"/>
      <c r="BDZ312" s="1"/>
      <c r="BEA312" s="1"/>
      <c r="BEB312" s="1"/>
      <c r="BEC312" s="1"/>
      <c r="BED312" s="1"/>
      <c r="BEE312" s="1"/>
      <c r="BEF312" s="1"/>
      <c r="BEG312" s="1"/>
      <c r="BEH312" s="1"/>
      <c r="BEI312" s="1"/>
      <c r="BEJ312" s="1"/>
      <c r="BEK312" s="1"/>
      <c r="BEL312" s="1"/>
      <c r="BEM312" s="1"/>
      <c r="BEN312" s="1"/>
      <c r="BEO312" s="1"/>
      <c r="BEP312" s="1"/>
      <c r="BEQ312" s="1"/>
      <c r="BER312" s="1"/>
      <c r="BES312" s="1"/>
      <c r="BET312" s="1"/>
      <c r="BEU312" s="1"/>
      <c r="BEV312" s="1"/>
      <c r="BEW312" s="1"/>
      <c r="BEX312" s="1"/>
      <c r="BEY312" s="1"/>
      <c r="BEZ312" s="1"/>
      <c r="BFA312" s="1"/>
      <c r="BFB312" s="1"/>
      <c r="BFC312" s="1"/>
      <c r="BFD312" s="1"/>
      <c r="BFE312" s="1"/>
      <c r="BFF312" s="1"/>
      <c r="BFG312" s="1"/>
      <c r="BFH312" s="1"/>
      <c r="BFI312" s="1"/>
      <c r="BFJ312" s="1"/>
      <c r="BFK312" s="1"/>
      <c r="BFL312" s="1"/>
      <c r="BFM312" s="1"/>
      <c r="BFN312" s="1"/>
      <c r="BFO312" s="1"/>
      <c r="BFP312" s="1"/>
      <c r="BFQ312" s="1"/>
      <c r="BFR312" s="1"/>
      <c r="BFS312" s="1"/>
      <c r="BFT312" s="1"/>
      <c r="BFU312" s="1"/>
      <c r="BFV312" s="1"/>
      <c r="BFW312" s="1"/>
      <c r="BFX312" s="1"/>
      <c r="BFY312" s="1"/>
      <c r="BFZ312" s="1"/>
      <c r="BGA312" s="1"/>
      <c r="BGB312" s="1"/>
      <c r="BGC312" s="1"/>
      <c r="BGD312" s="1"/>
      <c r="BGE312" s="1"/>
      <c r="BGF312" s="1"/>
      <c r="BGG312" s="1"/>
      <c r="BGH312" s="1"/>
      <c r="BGI312" s="1"/>
      <c r="BGJ312" s="1"/>
      <c r="BGK312" s="1"/>
      <c r="BGL312" s="1"/>
      <c r="BGM312" s="1"/>
      <c r="BGN312" s="1"/>
      <c r="BGO312" s="1"/>
      <c r="BGP312" s="1"/>
      <c r="BGQ312" s="1"/>
      <c r="BGR312" s="1"/>
      <c r="BGS312" s="1"/>
      <c r="BGT312" s="1"/>
      <c r="BGU312" s="1"/>
      <c r="BGV312" s="1"/>
      <c r="BGW312" s="1"/>
      <c r="BGX312" s="1"/>
      <c r="BGY312" s="1"/>
      <c r="BGZ312" s="1"/>
      <c r="BHA312" s="1"/>
      <c r="BHB312" s="1"/>
      <c r="BHC312" s="1"/>
      <c r="BHD312" s="1"/>
      <c r="BHE312" s="1"/>
      <c r="BHF312" s="1"/>
      <c r="BHG312" s="1"/>
      <c r="BHH312" s="1"/>
      <c r="BHI312" s="1"/>
      <c r="BHJ312" s="1"/>
      <c r="BHK312" s="1"/>
      <c r="BHL312" s="1"/>
      <c r="BHM312" s="1"/>
      <c r="BHN312" s="1"/>
      <c r="BHO312" s="1"/>
      <c r="BHP312" s="1"/>
      <c r="BHQ312" s="1"/>
      <c r="BHR312" s="1"/>
      <c r="BHS312" s="1"/>
      <c r="BHT312" s="1"/>
      <c r="BHU312" s="1"/>
      <c r="BHV312" s="1"/>
      <c r="BHW312" s="1"/>
      <c r="BHX312" s="1"/>
      <c r="BHY312" s="1"/>
      <c r="BHZ312" s="1"/>
      <c r="BIA312" s="1"/>
      <c r="BIB312" s="1"/>
      <c r="BIC312" s="1"/>
      <c r="BID312" s="1"/>
      <c r="BIE312" s="1"/>
      <c r="BIF312" s="1"/>
      <c r="BIG312" s="1"/>
      <c r="BIH312" s="1"/>
      <c r="BII312" s="1"/>
      <c r="BIJ312" s="1"/>
      <c r="BIK312" s="1"/>
      <c r="BIL312" s="1"/>
      <c r="BIM312" s="1"/>
      <c r="BIN312" s="1"/>
      <c r="BIO312" s="1"/>
      <c r="BIP312" s="1"/>
      <c r="BIQ312" s="1"/>
      <c r="BIR312" s="1"/>
      <c r="BIS312" s="1"/>
      <c r="BIT312" s="1"/>
      <c r="BIU312" s="1"/>
      <c r="BIV312" s="1"/>
      <c r="BIW312" s="1"/>
      <c r="BIX312" s="1"/>
      <c r="BIY312" s="1"/>
      <c r="BIZ312" s="1"/>
      <c r="BJA312" s="1"/>
      <c r="BJB312" s="1"/>
      <c r="BJC312" s="1"/>
      <c r="BJD312" s="1"/>
      <c r="BJE312" s="1"/>
      <c r="BJF312" s="1"/>
      <c r="BJG312" s="1"/>
      <c r="BJH312" s="1"/>
      <c r="BJI312" s="1"/>
      <c r="BJJ312" s="1"/>
      <c r="BJK312" s="1"/>
      <c r="BJL312" s="1"/>
      <c r="BJM312" s="1"/>
      <c r="BJN312" s="1"/>
      <c r="BJO312" s="1"/>
      <c r="BJP312" s="1"/>
      <c r="BJQ312" s="1"/>
      <c r="BJR312" s="1"/>
      <c r="BJS312" s="1"/>
      <c r="BJT312" s="1"/>
      <c r="BJU312" s="1"/>
      <c r="BJV312" s="1"/>
      <c r="BJW312" s="1"/>
      <c r="BJX312" s="1"/>
      <c r="BJY312" s="1"/>
      <c r="BJZ312" s="1"/>
      <c r="BKA312" s="1"/>
      <c r="BKB312" s="1"/>
      <c r="BKC312" s="1"/>
      <c r="BKD312" s="1"/>
      <c r="BKE312" s="1"/>
      <c r="BKF312" s="1"/>
      <c r="BKG312" s="1"/>
      <c r="BKH312" s="1"/>
      <c r="BKI312" s="1"/>
      <c r="BKJ312" s="1"/>
      <c r="BKK312" s="1"/>
      <c r="BKL312" s="1"/>
      <c r="BKM312" s="1"/>
      <c r="BKN312" s="1"/>
      <c r="BKO312" s="1"/>
      <c r="BKP312" s="1"/>
      <c r="BKQ312" s="1"/>
      <c r="BKR312" s="1"/>
      <c r="BKS312" s="1"/>
      <c r="BKT312" s="1"/>
      <c r="BKU312" s="1"/>
      <c r="BKV312" s="1"/>
      <c r="BKW312" s="1"/>
      <c r="BKX312" s="1"/>
      <c r="BKY312" s="1"/>
      <c r="BKZ312" s="1"/>
      <c r="BLA312" s="1"/>
      <c r="BLB312" s="1"/>
      <c r="BLC312" s="1"/>
      <c r="BLD312" s="1"/>
      <c r="BLE312" s="1"/>
      <c r="BLF312" s="1"/>
      <c r="BLG312" s="1"/>
      <c r="BLH312" s="1"/>
      <c r="BLI312" s="1"/>
      <c r="BLJ312" s="1"/>
      <c r="BLK312" s="1"/>
      <c r="BLL312" s="1"/>
      <c r="BLM312" s="1"/>
      <c r="BLN312" s="1"/>
      <c r="BLO312" s="1"/>
      <c r="BLP312" s="1"/>
      <c r="BLQ312" s="1"/>
      <c r="BLR312" s="1"/>
      <c r="BLS312" s="1"/>
      <c r="BLT312" s="1"/>
      <c r="BLU312" s="1"/>
      <c r="BLV312" s="1"/>
      <c r="BLW312" s="1"/>
      <c r="BLX312" s="1"/>
      <c r="BLY312" s="1"/>
      <c r="BLZ312" s="1"/>
      <c r="BMA312" s="1"/>
      <c r="BMB312" s="1"/>
      <c r="BMC312" s="1"/>
      <c r="BMD312" s="1"/>
      <c r="BME312" s="1"/>
      <c r="BMF312" s="1"/>
      <c r="BMG312" s="1"/>
      <c r="BMH312" s="1"/>
      <c r="BMI312" s="1"/>
      <c r="BMJ312" s="1"/>
      <c r="BMK312" s="1"/>
      <c r="BML312" s="1"/>
      <c r="BMM312" s="1"/>
      <c r="BMN312" s="1"/>
      <c r="BMO312" s="1"/>
      <c r="BMP312" s="1"/>
      <c r="BMQ312" s="1"/>
      <c r="BMR312" s="1"/>
      <c r="BMS312" s="1"/>
      <c r="BMT312" s="1"/>
      <c r="BMU312" s="1"/>
      <c r="BMV312" s="1"/>
      <c r="BMW312" s="1"/>
      <c r="BMX312" s="1"/>
      <c r="BMY312" s="1"/>
      <c r="BMZ312" s="1"/>
      <c r="BNA312" s="1"/>
      <c r="BNB312" s="1"/>
      <c r="BNC312" s="1"/>
      <c r="BND312" s="1"/>
      <c r="BNE312" s="1"/>
      <c r="BNF312" s="1"/>
      <c r="BNG312" s="1"/>
      <c r="BNH312" s="1"/>
      <c r="BNI312" s="1"/>
      <c r="BNJ312" s="1"/>
      <c r="BNK312" s="1"/>
      <c r="BNL312" s="1"/>
      <c r="BNM312" s="1"/>
      <c r="BNN312" s="1"/>
      <c r="BNO312" s="1"/>
      <c r="BNP312" s="1"/>
      <c r="BNQ312" s="1"/>
      <c r="BNR312" s="1"/>
      <c r="BNS312" s="1"/>
      <c r="BNT312" s="1"/>
      <c r="BNU312" s="1"/>
      <c r="BNV312" s="1"/>
      <c r="BNW312" s="1"/>
      <c r="BNX312" s="1"/>
      <c r="BNY312" s="1"/>
      <c r="BNZ312" s="1"/>
      <c r="BOA312" s="1"/>
      <c r="BOB312" s="1"/>
      <c r="BOC312" s="1"/>
      <c r="BOD312" s="1"/>
      <c r="BOE312" s="1"/>
      <c r="BOF312" s="1"/>
      <c r="BOG312" s="1"/>
      <c r="BOH312" s="1"/>
      <c r="BOI312" s="1"/>
      <c r="BOJ312" s="1"/>
      <c r="BOK312" s="1"/>
      <c r="BOL312" s="1"/>
      <c r="BOM312" s="1"/>
      <c r="BON312" s="1"/>
      <c r="BOO312" s="1"/>
      <c r="BOP312" s="1"/>
      <c r="BOQ312" s="1"/>
      <c r="BOR312" s="1"/>
      <c r="BOS312" s="1"/>
      <c r="BOT312" s="1"/>
      <c r="BOU312" s="1"/>
      <c r="BOV312" s="1"/>
      <c r="BOW312" s="1"/>
      <c r="BOX312" s="1"/>
      <c r="BOY312" s="1"/>
      <c r="BOZ312" s="1"/>
      <c r="BPA312" s="1"/>
      <c r="BPB312" s="1"/>
      <c r="BPC312" s="1"/>
      <c r="BPD312" s="1"/>
      <c r="BPE312" s="1"/>
      <c r="BPF312" s="1"/>
      <c r="BPG312" s="1"/>
      <c r="BPH312" s="1"/>
      <c r="BPI312" s="1"/>
      <c r="BPJ312" s="1"/>
      <c r="BPK312" s="1"/>
      <c r="BPL312" s="1"/>
      <c r="BPM312" s="1"/>
      <c r="BPN312" s="1"/>
      <c r="BPO312" s="1"/>
      <c r="BPP312" s="1"/>
      <c r="BPQ312" s="1"/>
      <c r="BPR312" s="1"/>
      <c r="BPS312" s="1"/>
      <c r="BPT312" s="1"/>
      <c r="BPU312" s="1"/>
      <c r="BPV312" s="1"/>
      <c r="BPW312" s="1"/>
      <c r="BPX312" s="1"/>
      <c r="BPY312" s="1"/>
      <c r="BPZ312" s="1"/>
      <c r="BQA312" s="1"/>
      <c r="BQB312" s="1"/>
      <c r="BQC312" s="1"/>
      <c r="BQD312" s="1"/>
      <c r="BQE312" s="1"/>
      <c r="BQF312" s="1"/>
      <c r="BQG312" s="1"/>
      <c r="BQH312" s="1"/>
      <c r="BQI312" s="1"/>
      <c r="BQJ312" s="1"/>
      <c r="BQK312" s="1"/>
      <c r="BQL312" s="1"/>
      <c r="BQM312" s="1"/>
      <c r="BQN312" s="1"/>
      <c r="BQO312" s="1"/>
      <c r="BQP312" s="1"/>
      <c r="BQQ312" s="1"/>
      <c r="BQR312" s="1"/>
      <c r="BQS312" s="1"/>
      <c r="BQT312" s="1"/>
      <c r="BQU312" s="1"/>
      <c r="BQV312" s="1"/>
      <c r="BQW312" s="1"/>
      <c r="BQX312" s="1"/>
      <c r="BQY312" s="1"/>
      <c r="BQZ312" s="1"/>
      <c r="BRA312" s="1"/>
      <c r="BRB312" s="1"/>
      <c r="BRC312" s="1"/>
      <c r="BRD312" s="1"/>
      <c r="BRE312" s="1"/>
      <c r="BRF312" s="1"/>
      <c r="BRG312" s="1"/>
      <c r="BRH312" s="1"/>
      <c r="BRI312" s="1"/>
      <c r="BRJ312" s="1"/>
      <c r="BRK312" s="1"/>
      <c r="BRL312" s="1"/>
      <c r="BRM312" s="1"/>
      <c r="BRN312" s="1"/>
      <c r="BRO312" s="1"/>
      <c r="BRP312" s="1"/>
      <c r="BRQ312" s="1"/>
      <c r="BRR312" s="1"/>
      <c r="BRS312" s="1"/>
      <c r="BRT312" s="1"/>
      <c r="BRU312" s="1"/>
      <c r="BRV312" s="1"/>
      <c r="BRW312" s="1"/>
      <c r="BRX312" s="1"/>
      <c r="BRY312" s="1"/>
      <c r="BRZ312" s="1"/>
      <c r="BSA312" s="1"/>
      <c r="BSB312" s="1"/>
      <c r="BSC312" s="1"/>
      <c r="BSD312" s="1"/>
      <c r="BSE312" s="1"/>
      <c r="BSF312" s="1"/>
      <c r="BSG312" s="1"/>
      <c r="BSH312" s="1"/>
      <c r="BSI312" s="1"/>
      <c r="BSJ312" s="1"/>
      <c r="BSK312" s="1"/>
      <c r="BSL312" s="1"/>
      <c r="BSM312" s="1"/>
      <c r="BSN312" s="1"/>
      <c r="BSO312" s="1"/>
      <c r="BSP312" s="1"/>
      <c r="BSQ312" s="1"/>
      <c r="BSR312" s="1"/>
      <c r="BSS312" s="1"/>
      <c r="BST312" s="1"/>
      <c r="BSU312" s="1"/>
      <c r="BSV312" s="1"/>
      <c r="BSW312" s="1"/>
      <c r="BSX312" s="1"/>
      <c r="BSY312" s="1"/>
      <c r="BSZ312" s="1"/>
      <c r="BTA312" s="1"/>
      <c r="BTB312" s="1"/>
      <c r="BTC312" s="1"/>
      <c r="BTD312" s="1"/>
      <c r="BTE312" s="1"/>
      <c r="BTF312" s="1"/>
      <c r="BTG312" s="1"/>
      <c r="BTH312" s="1"/>
      <c r="BTI312" s="1"/>
      <c r="BTJ312" s="1"/>
      <c r="BTK312" s="1"/>
      <c r="BTL312" s="1"/>
      <c r="BTM312" s="1"/>
      <c r="BTN312" s="1"/>
      <c r="BTO312" s="1"/>
      <c r="BTP312" s="1"/>
      <c r="BTQ312" s="1"/>
      <c r="BTR312" s="1"/>
      <c r="BTS312" s="1"/>
      <c r="BTT312" s="1"/>
      <c r="BTU312" s="1"/>
    </row>
    <row r="313" spans="1:1893" s="57" customFormat="1" ht="16.5" customHeight="1">
      <c r="A313" s="112"/>
      <c r="B313" s="112"/>
      <c r="C313" s="112"/>
      <c r="D313" s="100"/>
      <c r="E313" s="100"/>
      <c r="F313" s="126" t="s">
        <v>179</v>
      </c>
      <c r="G313" s="133">
        <f>G314+G329+G322</f>
        <v>23000</v>
      </c>
      <c r="H313" s="133">
        <f>H314+H329+H322</f>
        <v>0</v>
      </c>
      <c r="I313" s="133">
        <f>I314+I329+I322</f>
        <v>23000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  <c r="ALC313" s="1"/>
      <c r="ALD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  <c r="ANQ313" s="1"/>
      <c r="ANR313" s="1"/>
      <c r="ANS313" s="1"/>
      <c r="ANT313" s="1"/>
      <c r="ANU313" s="1"/>
      <c r="ANV313" s="1"/>
      <c r="ANW313" s="1"/>
      <c r="ANX313" s="1"/>
      <c r="ANY313" s="1"/>
      <c r="ANZ313" s="1"/>
      <c r="AOA313" s="1"/>
      <c r="AOB313" s="1"/>
      <c r="AOC313" s="1"/>
      <c r="AOD313" s="1"/>
      <c r="AOE313" s="1"/>
      <c r="AOF313" s="1"/>
      <c r="AOG313" s="1"/>
      <c r="AOH313" s="1"/>
      <c r="AOI313" s="1"/>
      <c r="AOJ313" s="1"/>
      <c r="AOK313" s="1"/>
      <c r="AOL313" s="1"/>
      <c r="AOM313" s="1"/>
      <c r="AON313" s="1"/>
      <c r="AOO313" s="1"/>
      <c r="AOP313" s="1"/>
      <c r="AOQ313" s="1"/>
      <c r="AOR313" s="1"/>
      <c r="AOS313" s="1"/>
      <c r="AOT313" s="1"/>
      <c r="AOU313" s="1"/>
      <c r="AOV313" s="1"/>
      <c r="AOW313" s="1"/>
      <c r="AOX313" s="1"/>
      <c r="AOY313" s="1"/>
      <c r="AOZ313" s="1"/>
      <c r="APA313" s="1"/>
      <c r="APB313" s="1"/>
      <c r="APC313" s="1"/>
      <c r="APD313" s="1"/>
      <c r="APE313" s="1"/>
      <c r="APF313" s="1"/>
      <c r="APG313" s="1"/>
      <c r="APH313" s="1"/>
      <c r="API313" s="1"/>
      <c r="APJ313" s="1"/>
      <c r="APK313" s="1"/>
      <c r="APL313" s="1"/>
      <c r="APM313" s="1"/>
      <c r="APN313" s="1"/>
      <c r="APO313" s="1"/>
      <c r="APP313" s="1"/>
      <c r="APQ313" s="1"/>
      <c r="APR313" s="1"/>
      <c r="APS313" s="1"/>
      <c r="APT313" s="1"/>
      <c r="APU313" s="1"/>
      <c r="APV313" s="1"/>
      <c r="APW313" s="1"/>
      <c r="APX313" s="1"/>
      <c r="APY313" s="1"/>
      <c r="APZ313" s="1"/>
      <c r="AQA313" s="1"/>
      <c r="AQB313" s="1"/>
      <c r="AQC313" s="1"/>
      <c r="AQD313" s="1"/>
      <c r="AQE313" s="1"/>
      <c r="AQF313" s="1"/>
      <c r="AQG313" s="1"/>
      <c r="AQH313" s="1"/>
      <c r="AQI313" s="1"/>
      <c r="AQJ313" s="1"/>
      <c r="AQK313" s="1"/>
      <c r="AQL313" s="1"/>
      <c r="AQM313" s="1"/>
      <c r="AQN313" s="1"/>
      <c r="AQO313" s="1"/>
      <c r="AQP313" s="1"/>
      <c r="AQQ313" s="1"/>
      <c r="AQR313" s="1"/>
      <c r="AQS313" s="1"/>
      <c r="AQT313" s="1"/>
      <c r="AQU313" s="1"/>
      <c r="AQV313" s="1"/>
      <c r="AQW313" s="1"/>
      <c r="AQX313" s="1"/>
      <c r="AQY313" s="1"/>
      <c r="AQZ313" s="1"/>
      <c r="ARA313" s="1"/>
      <c r="ARB313" s="1"/>
      <c r="ARC313" s="1"/>
      <c r="ARD313" s="1"/>
      <c r="ARE313" s="1"/>
      <c r="ARF313" s="1"/>
      <c r="ARG313" s="1"/>
      <c r="ARH313" s="1"/>
      <c r="ARI313" s="1"/>
      <c r="ARJ313" s="1"/>
      <c r="ARK313" s="1"/>
      <c r="ARL313" s="1"/>
      <c r="ARM313" s="1"/>
      <c r="ARN313" s="1"/>
      <c r="ARO313" s="1"/>
      <c r="ARP313" s="1"/>
      <c r="ARQ313" s="1"/>
      <c r="ARR313" s="1"/>
      <c r="ARS313" s="1"/>
      <c r="ART313" s="1"/>
      <c r="ARU313" s="1"/>
      <c r="ARV313" s="1"/>
      <c r="ARW313" s="1"/>
      <c r="ARX313" s="1"/>
      <c r="ARY313" s="1"/>
      <c r="ARZ313" s="1"/>
      <c r="ASA313" s="1"/>
      <c r="ASB313" s="1"/>
      <c r="ASC313" s="1"/>
      <c r="ASD313" s="1"/>
      <c r="ASE313" s="1"/>
      <c r="ASF313" s="1"/>
      <c r="ASG313" s="1"/>
      <c r="ASH313" s="1"/>
      <c r="ASI313" s="1"/>
      <c r="ASJ313" s="1"/>
      <c r="ASK313" s="1"/>
      <c r="ASL313" s="1"/>
      <c r="ASM313" s="1"/>
      <c r="ASN313" s="1"/>
      <c r="ASO313" s="1"/>
      <c r="ASP313" s="1"/>
      <c r="ASQ313" s="1"/>
      <c r="ASR313" s="1"/>
      <c r="ASS313" s="1"/>
      <c r="AST313" s="1"/>
      <c r="ASU313" s="1"/>
      <c r="ASV313" s="1"/>
      <c r="ASW313" s="1"/>
      <c r="ASX313" s="1"/>
      <c r="ASY313" s="1"/>
      <c r="ASZ313" s="1"/>
      <c r="ATA313" s="1"/>
      <c r="ATB313" s="1"/>
      <c r="ATC313" s="1"/>
      <c r="ATD313" s="1"/>
      <c r="ATE313" s="1"/>
      <c r="ATF313" s="1"/>
      <c r="ATG313" s="1"/>
      <c r="ATH313" s="1"/>
      <c r="ATI313" s="1"/>
      <c r="ATJ313" s="1"/>
      <c r="ATK313" s="1"/>
      <c r="ATL313" s="1"/>
      <c r="ATM313" s="1"/>
      <c r="ATN313" s="1"/>
      <c r="ATO313" s="1"/>
      <c r="ATP313" s="1"/>
      <c r="ATQ313" s="1"/>
      <c r="ATR313" s="1"/>
      <c r="ATS313" s="1"/>
      <c r="ATT313" s="1"/>
      <c r="ATU313" s="1"/>
      <c r="ATV313" s="1"/>
      <c r="ATW313" s="1"/>
      <c r="ATX313" s="1"/>
      <c r="ATY313" s="1"/>
      <c r="ATZ313" s="1"/>
      <c r="AUA313" s="1"/>
      <c r="AUB313" s="1"/>
      <c r="AUC313" s="1"/>
      <c r="AUD313" s="1"/>
      <c r="AUE313" s="1"/>
      <c r="AUF313" s="1"/>
      <c r="AUG313" s="1"/>
      <c r="AUH313" s="1"/>
      <c r="AUI313" s="1"/>
      <c r="AUJ313" s="1"/>
      <c r="AUK313" s="1"/>
      <c r="AUL313" s="1"/>
      <c r="AUM313" s="1"/>
      <c r="AUN313" s="1"/>
      <c r="AUO313" s="1"/>
      <c r="AUP313" s="1"/>
      <c r="AUQ313" s="1"/>
      <c r="AUR313" s="1"/>
      <c r="AUS313" s="1"/>
      <c r="AUT313" s="1"/>
      <c r="AUU313" s="1"/>
      <c r="AUV313" s="1"/>
      <c r="AUW313" s="1"/>
      <c r="AUX313" s="1"/>
      <c r="AUY313" s="1"/>
      <c r="AUZ313" s="1"/>
      <c r="AVA313" s="1"/>
      <c r="AVB313" s="1"/>
      <c r="AVC313" s="1"/>
      <c r="AVD313" s="1"/>
      <c r="AVE313" s="1"/>
      <c r="AVF313" s="1"/>
      <c r="AVG313" s="1"/>
      <c r="AVH313" s="1"/>
      <c r="AVI313" s="1"/>
      <c r="AVJ313" s="1"/>
      <c r="AVK313" s="1"/>
      <c r="AVL313" s="1"/>
      <c r="AVM313" s="1"/>
      <c r="AVN313" s="1"/>
      <c r="AVO313" s="1"/>
      <c r="AVP313" s="1"/>
      <c r="AVQ313" s="1"/>
      <c r="AVR313" s="1"/>
      <c r="AVS313" s="1"/>
      <c r="AVT313" s="1"/>
      <c r="AVU313" s="1"/>
      <c r="AVV313" s="1"/>
      <c r="AVW313" s="1"/>
      <c r="AVX313" s="1"/>
      <c r="AVY313" s="1"/>
      <c r="AVZ313" s="1"/>
      <c r="AWA313" s="1"/>
      <c r="AWB313" s="1"/>
      <c r="AWC313" s="1"/>
      <c r="AWD313" s="1"/>
      <c r="AWE313" s="1"/>
      <c r="AWF313" s="1"/>
      <c r="AWG313" s="1"/>
      <c r="AWH313" s="1"/>
      <c r="AWI313" s="1"/>
      <c r="AWJ313" s="1"/>
      <c r="AWK313" s="1"/>
      <c r="AWL313" s="1"/>
      <c r="AWM313" s="1"/>
      <c r="AWN313" s="1"/>
      <c r="AWO313" s="1"/>
      <c r="AWP313" s="1"/>
      <c r="AWQ313" s="1"/>
      <c r="AWR313" s="1"/>
      <c r="AWS313" s="1"/>
      <c r="AWT313" s="1"/>
      <c r="AWU313" s="1"/>
      <c r="AWV313" s="1"/>
      <c r="AWW313" s="1"/>
      <c r="AWX313" s="1"/>
      <c r="AWY313" s="1"/>
      <c r="AWZ313" s="1"/>
      <c r="AXA313" s="1"/>
      <c r="AXB313" s="1"/>
      <c r="AXC313" s="1"/>
      <c r="AXD313" s="1"/>
      <c r="AXE313" s="1"/>
      <c r="AXF313" s="1"/>
      <c r="AXG313" s="1"/>
      <c r="AXH313" s="1"/>
      <c r="AXI313" s="1"/>
      <c r="AXJ313" s="1"/>
      <c r="AXK313" s="1"/>
      <c r="AXL313" s="1"/>
      <c r="AXM313" s="1"/>
      <c r="AXN313" s="1"/>
      <c r="AXO313" s="1"/>
      <c r="AXP313" s="1"/>
      <c r="AXQ313" s="1"/>
      <c r="AXR313" s="1"/>
      <c r="AXS313" s="1"/>
      <c r="AXT313" s="1"/>
      <c r="AXU313" s="1"/>
      <c r="AXV313" s="1"/>
      <c r="AXW313" s="1"/>
      <c r="AXX313" s="1"/>
      <c r="AXY313" s="1"/>
      <c r="AXZ313" s="1"/>
      <c r="AYA313" s="1"/>
      <c r="AYB313" s="1"/>
      <c r="AYC313" s="1"/>
      <c r="AYD313" s="1"/>
      <c r="AYE313" s="1"/>
      <c r="AYF313" s="1"/>
      <c r="AYG313" s="1"/>
      <c r="AYH313" s="1"/>
      <c r="AYI313" s="1"/>
      <c r="AYJ313" s="1"/>
      <c r="AYK313" s="1"/>
      <c r="AYL313" s="1"/>
      <c r="AYM313" s="1"/>
      <c r="AYN313" s="1"/>
      <c r="AYO313" s="1"/>
      <c r="AYP313" s="1"/>
      <c r="AYQ313" s="1"/>
      <c r="AYR313" s="1"/>
      <c r="AYS313" s="1"/>
      <c r="AYT313" s="1"/>
      <c r="AYU313" s="1"/>
      <c r="AYV313" s="1"/>
      <c r="AYW313" s="1"/>
      <c r="AYX313" s="1"/>
      <c r="AYY313" s="1"/>
      <c r="AYZ313" s="1"/>
      <c r="AZA313" s="1"/>
      <c r="AZB313" s="1"/>
      <c r="AZC313" s="1"/>
      <c r="AZD313" s="1"/>
      <c r="AZE313" s="1"/>
      <c r="AZF313" s="1"/>
      <c r="AZG313" s="1"/>
      <c r="AZH313" s="1"/>
      <c r="AZI313" s="1"/>
      <c r="AZJ313" s="1"/>
      <c r="AZK313" s="1"/>
      <c r="AZL313" s="1"/>
      <c r="AZM313" s="1"/>
      <c r="AZN313" s="1"/>
      <c r="AZO313" s="1"/>
      <c r="AZP313" s="1"/>
      <c r="AZQ313" s="1"/>
      <c r="AZR313" s="1"/>
      <c r="AZS313" s="1"/>
      <c r="AZT313" s="1"/>
      <c r="AZU313" s="1"/>
      <c r="AZV313" s="1"/>
      <c r="AZW313" s="1"/>
      <c r="AZX313" s="1"/>
      <c r="AZY313" s="1"/>
      <c r="AZZ313" s="1"/>
      <c r="BAA313" s="1"/>
      <c r="BAB313" s="1"/>
      <c r="BAC313" s="1"/>
      <c r="BAD313" s="1"/>
      <c r="BAE313" s="1"/>
      <c r="BAF313" s="1"/>
      <c r="BAG313" s="1"/>
      <c r="BAH313" s="1"/>
      <c r="BAI313" s="1"/>
      <c r="BAJ313" s="1"/>
      <c r="BAK313" s="1"/>
      <c r="BAL313" s="1"/>
      <c r="BAM313" s="1"/>
      <c r="BAN313" s="1"/>
      <c r="BAO313" s="1"/>
      <c r="BAP313" s="1"/>
      <c r="BAQ313" s="1"/>
      <c r="BAR313" s="1"/>
      <c r="BAS313" s="1"/>
      <c r="BAT313" s="1"/>
      <c r="BAU313" s="1"/>
      <c r="BAV313" s="1"/>
      <c r="BAW313" s="1"/>
      <c r="BAX313" s="1"/>
      <c r="BAY313" s="1"/>
      <c r="BAZ313" s="1"/>
      <c r="BBA313" s="1"/>
      <c r="BBB313" s="1"/>
      <c r="BBC313" s="1"/>
      <c r="BBD313" s="1"/>
      <c r="BBE313" s="1"/>
      <c r="BBF313" s="1"/>
      <c r="BBG313" s="1"/>
      <c r="BBH313" s="1"/>
      <c r="BBI313" s="1"/>
      <c r="BBJ313" s="1"/>
      <c r="BBK313" s="1"/>
      <c r="BBL313" s="1"/>
      <c r="BBM313" s="1"/>
      <c r="BBN313" s="1"/>
      <c r="BBO313" s="1"/>
      <c r="BBP313" s="1"/>
      <c r="BBQ313" s="1"/>
      <c r="BBR313" s="1"/>
      <c r="BBS313" s="1"/>
      <c r="BBT313" s="1"/>
      <c r="BBU313" s="1"/>
      <c r="BBV313" s="1"/>
      <c r="BBW313" s="1"/>
      <c r="BBX313" s="1"/>
      <c r="BBY313" s="1"/>
      <c r="BBZ313" s="1"/>
      <c r="BCA313" s="1"/>
      <c r="BCB313" s="1"/>
      <c r="BCC313" s="1"/>
      <c r="BCD313" s="1"/>
      <c r="BCE313" s="1"/>
      <c r="BCF313" s="1"/>
      <c r="BCG313" s="1"/>
      <c r="BCH313" s="1"/>
      <c r="BCI313" s="1"/>
      <c r="BCJ313" s="1"/>
      <c r="BCK313" s="1"/>
      <c r="BCL313" s="1"/>
      <c r="BCM313" s="1"/>
      <c r="BCN313" s="1"/>
      <c r="BCO313" s="1"/>
      <c r="BCP313" s="1"/>
      <c r="BCQ313" s="1"/>
      <c r="BCR313" s="1"/>
      <c r="BCS313" s="1"/>
      <c r="BCT313" s="1"/>
      <c r="BCU313" s="1"/>
      <c r="BCV313" s="1"/>
      <c r="BCW313" s="1"/>
      <c r="BCX313" s="1"/>
      <c r="BCY313" s="1"/>
      <c r="BCZ313" s="1"/>
      <c r="BDA313" s="1"/>
      <c r="BDB313" s="1"/>
      <c r="BDC313" s="1"/>
      <c r="BDD313" s="1"/>
      <c r="BDE313" s="1"/>
      <c r="BDF313" s="1"/>
      <c r="BDG313" s="1"/>
      <c r="BDH313" s="1"/>
      <c r="BDI313" s="1"/>
      <c r="BDJ313" s="1"/>
      <c r="BDK313" s="1"/>
      <c r="BDL313" s="1"/>
      <c r="BDM313" s="1"/>
      <c r="BDN313" s="1"/>
      <c r="BDO313" s="1"/>
      <c r="BDP313" s="1"/>
      <c r="BDQ313" s="1"/>
      <c r="BDR313" s="1"/>
      <c r="BDS313" s="1"/>
      <c r="BDT313" s="1"/>
      <c r="BDU313" s="1"/>
      <c r="BDV313" s="1"/>
      <c r="BDW313" s="1"/>
      <c r="BDX313" s="1"/>
      <c r="BDY313" s="1"/>
      <c r="BDZ313" s="1"/>
      <c r="BEA313" s="1"/>
      <c r="BEB313" s="1"/>
      <c r="BEC313" s="1"/>
      <c r="BED313" s="1"/>
      <c r="BEE313" s="1"/>
      <c r="BEF313" s="1"/>
      <c r="BEG313" s="1"/>
      <c r="BEH313" s="1"/>
      <c r="BEI313" s="1"/>
      <c r="BEJ313" s="1"/>
      <c r="BEK313" s="1"/>
      <c r="BEL313" s="1"/>
      <c r="BEM313" s="1"/>
      <c r="BEN313" s="1"/>
      <c r="BEO313" s="1"/>
      <c r="BEP313" s="1"/>
      <c r="BEQ313" s="1"/>
      <c r="BER313" s="1"/>
      <c r="BES313" s="1"/>
      <c r="BET313" s="1"/>
      <c r="BEU313" s="1"/>
      <c r="BEV313" s="1"/>
      <c r="BEW313" s="1"/>
      <c r="BEX313" s="1"/>
      <c r="BEY313" s="1"/>
      <c r="BEZ313" s="1"/>
      <c r="BFA313" s="1"/>
      <c r="BFB313" s="1"/>
      <c r="BFC313" s="1"/>
      <c r="BFD313" s="1"/>
      <c r="BFE313" s="1"/>
      <c r="BFF313" s="1"/>
      <c r="BFG313" s="1"/>
      <c r="BFH313" s="1"/>
      <c r="BFI313" s="1"/>
      <c r="BFJ313" s="1"/>
      <c r="BFK313" s="1"/>
      <c r="BFL313" s="1"/>
      <c r="BFM313" s="1"/>
      <c r="BFN313" s="1"/>
      <c r="BFO313" s="1"/>
      <c r="BFP313" s="1"/>
      <c r="BFQ313" s="1"/>
      <c r="BFR313" s="1"/>
      <c r="BFS313" s="1"/>
      <c r="BFT313" s="1"/>
      <c r="BFU313" s="1"/>
      <c r="BFV313" s="1"/>
      <c r="BFW313" s="1"/>
      <c r="BFX313" s="1"/>
      <c r="BFY313" s="1"/>
      <c r="BFZ313" s="1"/>
      <c r="BGA313" s="1"/>
      <c r="BGB313" s="1"/>
      <c r="BGC313" s="1"/>
      <c r="BGD313" s="1"/>
      <c r="BGE313" s="1"/>
      <c r="BGF313" s="1"/>
      <c r="BGG313" s="1"/>
      <c r="BGH313" s="1"/>
      <c r="BGI313" s="1"/>
      <c r="BGJ313" s="1"/>
      <c r="BGK313" s="1"/>
      <c r="BGL313" s="1"/>
      <c r="BGM313" s="1"/>
      <c r="BGN313" s="1"/>
      <c r="BGO313" s="1"/>
      <c r="BGP313" s="1"/>
      <c r="BGQ313" s="1"/>
      <c r="BGR313" s="1"/>
      <c r="BGS313" s="1"/>
      <c r="BGT313" s="1"/>
      <c r="BGU313" s="1"/>
      <c r="BGV313" s="1"/>
      <c r="BGW313" s="1"/>
      <c r="BGX313" s="1"/>
      <c r="BGY313" s="1"/>
      <c r="BGZ313" s="1"/>
      <c r="BHA313" s="1"/>
      <c r="BHB313" s="1"/>
      <c r="BHC313" s="1"/>
      <c r="BHD313" s="1"/>
      <c r="BHE313" s="1"/>
      <c r="BHF313" s="1"/>
      <c r="BHG313" s="1"/>
      <c r="BHH313" s="1"/>
      <c r="BHI313" s="1"/>
      <c r="BHJ313" s="1"/>
      <c r="BHK313" s="1"/>
      <c r="BHL313" s="1"/>
      <c r="BHM313" s="1"/>
      <c r="BHN313" s="1"/>
      <c r="BHO313" s="1"/>
      <c r="BHP313" s="1"/>
      <c r="BHQ313" s="1"/>
      <c r="BHR313" s="1"/>
      <c r="BHS313" s="1"/>
      <c r="BHT313" s="1"/>
      <c r="BHU313" s="1"/>
      <c r="BHV313" s="1"/>
      <c r="BHW313" s="1"/>
      <c r="BHX313" s="1"/>
      <c r="BHY313" s="1"/>
      <c r="BHZ313" s="1"/>
      <c r="BIA313" s="1"/>
      <c r="BIB313" s="1"/>
      <c r="BIC313" s="1"/>
      <c r="BID313" s="1"/>
      <c r="BIE313" s="1"/>
      <c r="BIF313" s="1"/>
      <c r="BIG313" s="1"/>
      <c r="BIH313" s="1"/>
      <c r="BII313" s="1"/>
      <c r="BIJ313" s="1"/>
      <c r="BIK313" s="1"/>
      <c r="BIL313" s="1"/>
      <c r="BIM313" s="1"/>
      <c r="BIN313" s="1"/>
      <c r="BIO313" s="1"/>
      <c r="BIP313" s="1"/>
      <c r="BIQ313" s="1"/>
      <c r="BIR313" s="1"/>
      <c r="BIS313" s="1"/>
      <c r="BIT313" s="1"/>
      <c r="BIU313" s="1"/>
      <c r="BIV313" s="1"/>
      <c r="BIW313" s="1"/>
      <c r="BIX313" s="1"/>
      <c r="BIY313" s="1"/>
      <c r="BIZ313" s="1"/>
      <c r="BJA313" s="1"/>
      <c r="BJB313" s="1"/>
      <c r="BJC313" s="1"/>
      <c r="BJD313" s="1"/>
      <c r="BJE313" s="1"/>
      <c r="BJF313" s="1"/>
      <c r="BJG313" s="1"/>
      <c r="BJH313" s="1"/>
      <c r="BJI313" s="1"/>
      <c r="BJJ313" s="1"/>
      <c r="BJK313" s="1"/>
      <c r="BJL313" s="1"/>
      <c r="BJM313" s="1"/>
      <c r="BJN313" s="1"/>
      <c r="BJO313" s="1"/>
      <c r="BJP313" s="1"/>
      <c r="BJQ313" s="1"/>
      <c r="BJR313" s="1"/>
      <c r="BJS313" s="1"/>
      <c r="BJT313" s="1"/>
      <c r="BJU313" s="1"/>
      <c r="BJV313" s="1"/>
      <c r="BJW313" s="1"/>
      <c r="BJX313" s="1"/>
      <c r="BJY313" s="1"/>
      <c r="BJZ313" s="1"/>
      <c r="BKA313" s="1"/>
      <c r="BKB313" s="1"/>
      <c r="BKC313" s="1"/>
      <c r="BKD313" s="1"/>
      <c r="BKE313" s="1"/>
      <c r="BKF313" s="1"/>
      <c r="BKG313" s="1"/>
      <c r="BKH313" s="1"/>
      <c r="BKI313" s="1"/>
      <c r="BKJ313" s="1"/>
      <c r="BKK313" s="1"/>
      <c r="BKL313" s="1"/>
      <c r="BKM313" s="1"/>
      <c r="BKN313" s="1"/>
      <c r="BKO313" s="1"/>
      <c r="BKP313" s="1"/>
      <c r="BKQ313" s="1"/>
      <c r="BKR313" s="1"/>
      <c r="BKS313" s="1"/>
      <c r="BKT313" s="1"/>
      <c r="BKU313" s="1"/>
      <c r="BKV313" s="1"/>
      <c r="BKW313" s="1"/>
      <c r="BKX313" s="1"/>
      <c r="BKY313" s="1"/>
      <c r="BKZ313" s="1"/>
      <c r="BLA313" s="1"/>
      <c r="BLB313" s="1"/>
      <c r="BLC313" s="1"/>
      <c r="BLD313" s="1"/>
      <c r="BLE313" s="1"/>
      <c r="BLF313" s="1"/>
      <c r="BLG313" s="1"/>
      <c r="BLH313" s="1"/>
      <c r="BLI313" s="1"/>
      <c r="BLJ313" s="1"/>
      <c r="BLK313" s="1"/>
      <c r="BLL313" s="1"/>
      <c r="BLM313" s="1"/>
      <c r="BLN313" s="1"/>
      <c r="BLO313" s="1"/>
      <c r="BLP313" s="1"/>
      <c r="BLQ313" s="1"/>
      <c r="BLR313" s="1"/>
      <c r="BLS313" s="1"/>
      <c r="BLT313" s="1"/>
      <c r="BLU313" s="1"/>
      <c r="BLV313" s="1"/>
      <c r="BLW313" s="1"/>
      <c r="BLX313" s="1"/>
      <c r="BLY313" s="1"/>
      <c r="BLZ313" s="1"/>
      <c r="BMA313" s="1"/>
      <c r="BMB313" s="1"/>
      <c r="BMC313" s="1"/>
      <c r="BMD313" s="1"/>
      <c r="BME313" s="1"/>
      <c r="BMF313" s="1"/>
      <c r="BMG313" s="1"/>
      <c r="BMH313" s="1"/>
      <c r="BMI313" s="1"/>
      <c r="BMJ313" s="1"/>
      <c r="BMK313" s="1"/>
      <c r="BML313" s="1"/>
      <c r="BMM313" s="1"/>
      <c r="BMN313" s="1"/>
      <c r="BMO313" s="1"/>
      <c r="BMP313" s="1"/>
      <c r="BMQ313" s="1"/>
      <c r="BMR313" s="1"/>
      <c r="BMS313" s="1"/>
      <c r="BMT313" s="1"/>
      <c r="BMU313" s="1"/>
      <c r="BMV313" s="1"/>
      <c r="BMW313" s="1"/>
      <c r="BMX313" s="1"/>
      <c r="BMY313" s="1"/>
      <c r="BMZ313" s="1"/>
      <c r="BNA313" s="1"/>
      <c r="BNB313" s="1"/>
      <c r="BNC313" s="1"/>
      <c r="BND313" s="1"/>
      <c r="BNE313" s="1"/>
      <c r="BNF313" s="1"/>
      <c r="BNG313" s="1"/>
      <c r="BNH313" s="1"/>
      <c r="BNI313" s="1"/>
      <c r="BNJ313" s="1"/>
      <c r="BNK313" s="1"/>
      <c r="BNL313" s="1"/>
      <c r="BNM313" s="1"/>
      <c r="BNN313" s="1"/>
      <c r="BNO313" s="1"/>
      <c r="BNP313" s="1"/>
      <c r="BNQ313" s="1"/>
      <c r="BNR313" s="1"/>
      <c r="BNS313" s="1"/>
      <c r="BNT313" s="1"/>
      <c r="BNU313" s="1"/>
      <c r="BNV313" s="1"/>
      <c r="BNW313" s="1"/>
      <c r="BNX313" s="1"/>
      <c r="BNY313" s="1"/>
      <c r="BNZ313" s="1"/>
      <c r="BOA313" s="1"/>
      <c r="BOB313" s="1"/>
      <c r="BOC313" s="1"/>
      <c r="BOD313" s="1"/>
      <c r="BOE313" s="1"/>
      <c r="BOF313" s="1"/>
      <c r="BOG313" s="1"/>
      <c r="BOH313" s="1"/>
      <c r="BOI313" s="1"/>
      <c r="BOJ313" s="1"/>
      <c r="BOK313" s="1"/>
      <c r="BOL313" s="1"/>
      <c r="BOM313" s="1"/>
      <c r="BON313" s="1"/>
      <c r="BOO313" s="1"/>
      <c r="BOP313" s="1"/>
      <c r="BOQ313" s="1"/>
      <c r="BOR313" s="1"/>
      <c r="BOS313" s="1"/>
      <c r="BOT313" s="1"/>
      <c r="BOU313" s="1"/>
      <c r="BOV313" s="1"/>
      <c r="BOW313" s="1"/>
      <c r="BOX313" s="1"/>
      <c r="BOY313" s="1"/>
      <c r="BOZ313" s="1"/>
      <c r="BPA313" s="1"/>
      <c r="BPB313" s="1"/>
      <c r="BPC313" s="1"/>
      <c r="BPD313" s="1"/>
      <c r="BPE313" s="1"/>
      <c r="BPF313" s="1"/>
      <c r="BPG313" s="1"/>
      <c r="BPH313" s="1"/>
      <c r="BPI313" s="1"/>
      <c r="BPJ313" s="1"/>
      <c r="BPK313" s="1"/>
      <c r="BPL313" s="1"/>
      <c r="BPM313" s="1"/>
      <c r="BPN313" s="1"/>
      <c r="BPO313" s="1"/>
      <c r="BPP313" s="1"/>
      <c r="BPQ313" s="1"/>
      <c r="BPR313" s="1"/>
      <c r="BPS313" s="1"/>
      <c r="BPT313" s="1"/>
      <c r="BPU313" s="1"/>
      <c r="BPV313" s="1"/>
      <c r="BPW313" s="1"/>
      <c r="BPX313" s="1"/>
      <c r="BPY313" s="1"/>
      <c r="BPZ313" s="1"/>
      <c r="BQA313" s="1"/>
      <c r="BQB313" s="1"/>
      <c r="BQC313" s="1"/>
      <c r="BQD313" s="1"/>
      <c r="BQE313" s="1"/>
      <c r="BQF313" s="1"/>
      <c r="BQG313" s="1"/>
      <c r="BQH313" s="1"/>
      <c r="BQI313" s="1"/>
      <c r="BQJ313" s="1"/>
      <c r="BQK313" s="1"/>
      <c r="BQL313" s="1"/>
      <c r="BQM313" s="1"/>
      <c r="BQN313" s="1"/>
      <c r="BQO313" s="1"/>
      <c r="BQP313" s="1"/>
      <c r="BQQ313" s="1"/>
      <c r="BQR313" s="1"/>
      <c r="BQS313" s="1"/>
      <c r="BQT313" s="1"/>
      <c r="BQU313" s="1"/>
      <c r="BQV313" s="1"/>
      <c r="BQW313" s="1"/>
      <c r="BQX313" s="1"/>
      <c r="BQY313" s="1"/>
      <c r="BQZ313" s="1"/>
      <c r="BRA313" s="1"/>
      <c r="BRB313" s="1"/>
      <c r="BRC313" s="1"/>
      <c r="BRD313" s="1"/>
      <c r="BRE313" s="1"/>
      <c r="BRF313" s="1"/>
      <c r="BRG313" s="1"/>
      <c r="BRH313" s="1"/>
      <c r="BRI313" s="1"/>
      <c r="BRJ313" s="1"/>
      <c r="BRK313" s="1"/>
      <c r="BRL313" s="1"/>
      <c r="BRM313" s="1"/>
      <c r="BRN313" s="1"/>
      <c r="BRO313" s="1"/>
      <c r="BRP313" s="1"/>
      <c r="BRQ313" s="1"/>
      <c r="BRR313" s="1"/>
      <c r="BRS313" s="1"/>
      <c r="BRT313" s="1"/>
      <c r="BRU313" s="1"/>
      <c r="BRV313" s="1"/>
      <c r="BRW313" s="1"/>
      <c r="BRX313" s="1"/>
      <c r="BRY313" s="1"/>
      <c r="BRZ313" s="1"/>
      <c r="BSA313" s="1"/>
      <c r="BSB313" s="1"/>
      <c r="BSC313" s="1"/>
      <c r="BSD313" s="1"/>
      <c r="BSE313" s="1"/>
      <c r="BSF313" s="1"/>
      <c r="BSG313" s="1"/>
      <c r="BSH313" s="1"/>
      <c r="BSI313" s="1"/>
      <c r="BSJ313" s="1"/>
      <c r="BSK313" s="1"/>
      <c r="BSL313" s="1"/>
      <c r="BSM313" s="1"/>
      <c r="BSN313" s="1"/>
      <c r="BSO313" s="1"/>
      <c r="BSP313" s="1"/>
      <c r="BSQ313" s="1"/>
      <c r="BSR313" s="1"/>
      <c r="BSS313" s="1"/>
      <c r="BST313" s="1"/>
      <c r="BSU313" s="1"/>
      <c r="BSV313" s="1"/>
      <c r="BSW313" s="1"/>
      <c r="BSX313" s="1"/>
      <c r="BSY313" s="1"/>
      <c r="BSZ313" s="1"/>
      <c r="BTA313" s="1"/>
      <c r="BTB313" s="1"/>
      <c r="BTC313" s="1"/>
      <c r="BTD313" s="1"/>
      <c r="BTE313" s="1"/>
      <c r="BTF313" s="1"/>
      <c r="BTG313" s="1"/>
      <c r="BTH313" s="1"/>
      <c r="BTI313" s="1"/>
      <c r="BTJ313" s="1"/>
      <c r="BTK313" s="1"/>
      <c r="BTL313" s="1"/>
      <c r="BTM313" s="1"/>
      <c r="BTN313" s="1"/>
      <c r="BTO313" s="1"/>
      <c r="BTP313" s="1"/>
      <c r="BTQ313" s="1"/>
      <c r="BTR313" s="1"/>
      <c r="BTS313" s="1"/>
      <c r="BTT313" s="1"/>
      <c r="BTU313" s="1"/>
    </row>
    <row r="314" spans="1:1893" s="57" customFormat="1" ht="15.75">
      <c r="A314" s="43"/>
      <c r="B314" s="43"/>
      <c r="C314" s="43"/>
      <c r="D314" s="116" t="s">
        <v>180</v>
      </c>
      <c r="E314" s="800" t="s">
        <v>181</v>
      </c>
      <c r="F314" s="801"/>
      <c r="G314" s="41">
        <f>G315</f>
        <v>23000</v>
      </c>
      <c r="H314" s="41">
        <f t="shared" ref="H314:I314" si="118">H315</f>
        <v>0</v>
      </c>
      <c r="I314" s="41">
        <f t="shared" si="118"/>
        <v>23000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1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1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1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1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1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1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1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1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1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1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1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1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1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1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1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1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1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1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1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1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1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1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1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1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1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1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1"/>
      <c r="AKX314" s="1"/>
      <c r="AKY314" s="1"/>
      <c r="AKZ314" s="1"/>
      <c r="ALA314" s="1"/>
      <c r="ALB314" s="1"/>
      <c r="ALC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1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1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1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  <c r="ANQ314" s="1"/>
      <c r="ANR314" s="1"/>
      <c r="ANS314" s="1"/>
      <c r="ANT314" s="1"/>
      <c r="ANU314" s="1"/>
      <c r="ANV314" s="1"/>
      <c r="ANW314" s="1"/>
      <c r="ANX314" s="1"/>
      <c r="ANY314" s="1"/>
      <c r="ANZ314" s="1"/>
      <c r="AOA314" s="1"/>
      <c r="AOB314" s="1"/>
      <c r="AOC314" s="1"/>
      <c r="AOD314" s="1"/>
      <c r="AOE314" s="1"/>
      <c r="AOF314" s="1"/>
      <c r="AOG314" s="1"/>
      <c r="AOH314" s="1"/>
      <c r="AOI314" s="1"/>
      <c r="AOJ314" s="1"/>
      <c r="AOK314" s="1"/>
      <c r="AOL314" s="1"/>
      <c r="AOM314" s="1"/>
      <c r="AON314" s="1"/>
      <c r="AOO314" s="1"/>
      <c r="AOP314" s="1"/>
      <c r="AOQ314" s="1"/>
      <c r="AOR314" s="1"/>
      <c r="AOS314" s="1"/>
      <c r="AOT314" s="1"/>
      <c r="AOU314" s="1"/>
      <c r="AOV314" s="1"/>
      <c r="AOW314" s="1"/>
      <c r="AOX314" s="1"/>
      <c r="AOY314" s="1"/>
      <c r="AOZ314" s="1"/>
      <c r="APA314" s="1"/>
      <c r="APB314" s="1"/>
      <c r="APC314" s="1"/>
      <c r="APD314" s="1"/>
      <c r="APE314" s="1"/>
      <c r="APF314" s="1"/>
      <c r="APG314" s="1"/>
      <c r="APH314" s="1"/>
      <c r="API314" s="1"/>
      <c r="APJ314" s="1"/>
      <c r="APK314" s="1"/>
      <c r="APL314" s="1"/>
      <c r="APM314" s="1"/>
      <c r="APN314" s="1"/>
      <c r="APO314" s="1"/>
      <c r="APP314" s="1"/>
      <c r="APQ314" s="1"/>
      <c r="APR314" s="1"/>
      <c r="APS314" s="1"/>
      <c r="APT314" s="1"/>
      <c r="APU314" s="1"/>
      <c r="APV314" s="1"/>
      <c r="APW314" s="1"/>
      <c r="APX314" s="1"/>
      <c r="APY314" s="1"/>
      <c r="APZ314" s="1"/>
      <c r="AQA314" s="1"/>
      <c r="AQB314" s="1"/>
      <c r="AQC314" s="1"/>
      <c r="AQD314" s="1"/>
      <c r="AQE314" s="1"/>
      <c r="AQF314" s="1"/>
      <c r="AQG314" s="1"/>
      <c r="AQH314" s="1"/>
      <c r="AQI314" s="1"/>
      <c r="AQJ314" s="1"/>
      <c r="AQK314" s="1"/>
      <c r="AQL314" s="1"/>
      <c r="AQM314" s="1"/>
      <c r="AQN314" s="1"/>
      <c r="AQO314" s="1"/>
      <c r="AQP314" s="1"/>
      <c r="AQQ314" s="1"/>
      <c r="AQR314" s="1"/>
      <c r="AQS314" s="1"/>
      <c r="AQT314" s="1"/>
      <c r="AQU314" s="1"/>
      <c r="AQV314" s="1"/>
      <c r="AQW314" s="1"/>
      <c r="AQX314" s="1"/>
      <c r="AQY314" s="1"/>
      <c r="AQZ314" s="1"/>
      <c r="ARA314" s="1"/>
      <c r="ARB314" s="1"/>
      <c r="ARC314" s="1"/>
      <c r="ARD314" s="1"/>
      <c r="ARE314" s="1"/>
      <c r="ARF314" s="1"/>
      <c r="ARG314" s="1"/>
      <c r="ARH314" s="1"/>
      <c r="ARI314" s="1"/>
      <c r="ARJ314" s="1"/>
      <c r="ARK314" s="1"/>
      <c r="ARL314" s="1"/>
      <c r="ARM314" s="1"/>
      <c r="ARN314" s="1"/>
      <c r="ARO314" s="1"/>
      <c r="ARP314" s="1"/>
      <c r="ARQ314" s="1"/>
      <c r="ARR314" s="1"/>
      <c r="ARS314" s="1"/>
      <c r="ART314" s="1"/>
      <c r="ARU314" s="1"/>
      <c r="ARV314" s="1"/>
      <c r="ARW314" s="1"/>
      <c r="ARX314" s="1"/>
      <c r="ARY314" s="1"/>
      <c r="ARZ314" s="1"/>
      <c r="ASA314" s="1"/>
      <c r="ASB314" s="1"/>
      <c r="ASC314" s="1"/>
      <c r="ASD314" s="1"/>
      <c r="ASE314" s="1"/>
      <c r="ASF314" s="1"/>
      <c r="ASG314" s="1"/>
      <c r="ASH314" s="1"/>
      <c r="ASI314" s="1"/>
      <c r="ASJ314" s="1"/>
      <c r="ASK314" s="1"/>
      <c r="ASL314" s="1"/>
      <c r="ASM314" s="1"/>
      <c r="ASN314" s="1"/>
      <c r="ASO314" s="1"/>
      <c r="ASP314" s="1"/>
      <c r="ASQ314" s="1"/>
      <c r="ASR314" s="1"/>
      <c r="ASS314" s="1"/>
      <c r="AST314" s="1"/>
      <c r="ASU314" s="1"/>
      <c r="ASV314" s="1"/>
      <c r="ASW314" s="1"/>
      <c r="ASX314" s="1"/>
      <c r="ASY314" s="1"/>
      <c r="ASZ314" s="1"/>
      <c r="ATA314" s="1"/>
      <c r="ATB314" s="1"/>
      <c r="ATC314" s="1"/>
      <c r="ATD314" s="1"/>
      <c r="ATE314" s="1"/>
      <c r="ATF314" s="1"/>
      <c r="ATG314" s="1"/>
      <c r="ATH314" s="1"/>
      <c r="ATI314" s="1"/>
      <c r="ATJ314" s="1"/>
      <c r="ATK314" s="1"/>
      <c r="ATL314" s="1"/>
      <c r="ATM314" s="1"/>
      <c r="ATN314" s="1"/>
      <c r="ATO314" s="1"/>
      <c r="ATP314" s="1"/>
      <c r="ATQ314" s="1"/>
      <c r="ATR314" s="1"/>
      <c r="ATS314" s="1"/>
      <c r="ATT314" s="1"/>
      <c r="ATU314" s="1"/>
      <c r="ATV314" s="1"/>
      <c r="ATW314" s="1"/>
      <c r="ATX314" s="1"/>
      <c r="ATY314" s="1"/>
      <c r="ATZ314" s="1"/>
      <c r="AUA314" s="1"/>
      <c r="AUB314" s="1"/>
      <c r="AUC314" s="1"/>
      <c r="AUD314" s="1"/>
      <c r="AUE314" s="1"/>
      <c r="AUF314" s="1"/>
      <c r="AUG314" s="1"/>
      <c r="AUH314" s="1"/>
      <c r="AUI314" s="1"/>
      <c r="AUJ314" s="1"/>
      <c r="AUK314" s="1"/>
      <c r="AUL314" s="1"/>
      <c r="AUM314" s="1"/>
      <c r="AUN314" s="1"/>
      <c r="AUO314" s="1"/>
      <c r="AUP314" s="1"/>
      <c r="AUQ314" s="1"/>
      <c r="AUR314" s="1"/>
      <c r="AUS314" s="1"/>
      <c r="AUT314" s="1"/>
      <c r="AUU314" s="1"/>
      <c r="AUV314" s="1"/>
      <c r="AUW314" s="1"/>
      <c r="AUX314" s="1"/>
      <c r="AUY314" s="1"/>
      <c r="AUZ314" s="1"/>
      <c r="AVA314" s="1"/>
      <c r="AVB314" s="1"/>
      <c r="AVC314" s="1"/>
      <c r="AVD314" s="1"/>
      <c r="AVE314" s="1"/>
      <c r="AVF314" s="1"/>
      <c r="AVG314" s="1"/>
      <c r="AVH314" s="1"/>
      <c r="AVI314" s="1"/>
      <c r="AVJ314" s="1"/>
      <c r="AVK314" s="1"/>
      <c r="AVL314" s="1"/>
      <c r="AVM314" s="1"/>
      <c r="AVN314" s="1"/>
      <c r="AVO314" s="1"/>
      <c r="AVP314" s="1"/>
      <c r="AVQ314" s="1"/>
      <c r="AVR314" s="1"/>
      <c r="AVS314" s="1"/>
      <c r="AVT314" s="1"/>
      <c r="AVU314" s="1"/>
      <c r="AVV314" s="1"/>
      <c r="AVW314" s="1"/>
      <c r="AVX314" s="1"/>
      <c r="AVY314" s="1"/>
      <c r="AVZ314" s="1"/>
      <c r="AWA314" s="1"/>
      <c r="AWB314" s="1"/>
      <c r="AWC314" s="1"/>
      <c r="AWD314" s="1"/>
      <c r="AWE314" s="1"/>
      <c r="AWF314" s="1"/>
      <c r="AWG314" s="1"/>
      <c r="AWH314" s="1"/>
      <c r="AWI314" s="1"/>
      <c r="AWJ314" s="1"/>
      <c r="AWK314" s="1"/>
      <c r="AWL314" s="1"/>
      <c r="AWM314" s="1"/>
      <c r="AWN314" s="1"/>
      <c r="AWO314" s="1"/>
      <c r="AWP314" s="1"/>
      <c r="AWQ314" s="1"/>
      <c r="AWR314" s="1"/>
      <c r="AWS314" s="1"/>
      <c r="AWT314" s="1"/>
      <c r="AWU314" s="1"/>
      <c r="AWV314" s="1"/>
      <c r="AWW314" s="1"/>
      <c r="AWX314" s="1"/>
      <c r="AWY314" s="1"/>
      <c r="AWZ314" s="1"/>
      <c r="AXA314" s="1"/>
      <c r="AXB314" s="1"/>
      <c r="AXC314" s="1"/>
      <c r="AXD314" s="1"/>
      <c r="AXE314" s="1"/>
      <c r="AXF314" s="1"/>
      <c r="AXG314" s="1"/>
      <c r="AXH314" s="1"/>
      <c r="AXI314" s="1"/>
      <c r="AXJ314" s="1"/>
      <c r="AXK314" s="1"/>
      <c r="AXL314" s="1"/>
      <c r="AXM314" s="1"/>
      <c r="AXN314" s="1"/>
      <c r="AXO314" s="1"/>
      <c r="AXP314" s="1"/>
      <c r="AXQ314" s="1"/>
      <c r="AXR314" s="1"/>
      <c r="AXS314" s="1"/>
      <c r="AXT314" s="1"/>
      <c r="AXU314" s="1"/>
      <c r="AXV314" s="1"/>
      <c r="AXW314" s="1"/>
      <c r="AXX314" s="1"/>
      <c r="AXY314" s="1"/>
      <c r="AXZ314" s="1"/>
      <c r="AYA314" s="1"/>
      <c r="AYB314" s="1"/>
      <c r="AYC314" s="1"/>
      <c r="AYD314" s="1"/>
      <c r="AYE314" s="1"/>
      <c r="AYF314" s="1"/>
      <c r="AYG314" s="1"/>
      <c r="AYH314" s="1"/>
      <c r="AYI314" s="1"/>
      <c r="AYJ314" s="1"/>
      <c r="AYK314" s="1"/>
      <c r="AYL314" s="1"/>
      <c r="AYM314" s="1"/>
      <c r="AYN314" s="1"/>
      <c r="AYO314" s="1"/>
      <c r="AYP314" s="1"/>
      <c r="AYQ314" s="1"/>
      <c r="AYR314" s="1"/>
      <c r="AYS314" s="1"/>
      <c r="AYT314" s="1"/>
      <c r="AYU314" s="1"/>
      <c r="AYV314" s="1"/>
      <c r="AYW314" s="1"/>
      <c r="AYX314" s="1"/>
      <c r="AYY314" s="1"/>
      <c r="AYZ314" s="1"/>
      <c r="AZA314" s="1"/>
      <c r="AZB314" s="1"/>
      <c r="AZC314" s="1"/>
      <c r="AZD314" s="1"/>
      <c r="AZE314" s="1"/>
      <c r="AZF314" s="1"/>
      <c r="AZG314" s="1"/>
      <c r="AZH314" s="1"/>
      <c r="AZI314" s="1"/>
      <c r="AZJ314" s="1"/>
      <c r="AZK314" s="1"/>
      <c r="AZL314" s="1"/>
      <c r="AZM314" s="1"/>
      <c r="AZN314" s="1"/>
      <c r="AZO314" s="1"/>
      <c r="AZP314" s="1"/>
      <c r="AZQ314" s="1"/>
      <c r="AZR314" s="1"/>
      <c r="AZS314" s="1"/>
      <c r="AZT314" s="1"/>
      <c r="AZU314" s="1"/>
      <c r="AZV314" s="1"/>
      <c r="AZW314" s="1"/>
      <c r="AZX314" s="1"/>
      <c r="AZY314" s="1"/>
      <c r="AZZ314" s="1"/>
      <c r="BAA314" s="1"/>
      <c r="BAB314" s="1"/>
      <c r="BAC314" s="1"/>
      <c r="BAD314" s="1"/>
      <c r="BAE314" s="1"/>
      <c r="BAF314" s="1"/>
      <c r="BAG314" s="1"/>
      <c r="BAH314" s="1"/>
      <c r="BAI314" s="1"/>
      <c r="BAJ314" s="1"/>
      <c r="BAK314" s="1"/>
      <c r="BAL314" s="1"/>
      <c r="BAM314" s="1"/>
      <c r="BAN314" s="1"/>
      <c r="BAO314" s="1"/>
      <c r="BAP314" s="1"/>
      <c r="BAQ314" s="1"/>
      <c r="BAR314" s="1"/>
      <c r="BAS314" s="1"/>
      <c r="BAT314" s="1"/>
      <c r="BAU314" s="1"/>
      <c r="BAV314" s="1"/>
      <c r="BAW314" s="1"/>
      <c r="BAX314" s="1"/>
      <c r="BAY314" s="1"/>
      <c r="BAZ314" s="1"/>
      <c r="BBA314" s="1"/>
      <c r="BBB314" s="1"/>
      <c r="BBC314" s="1"/>
      <c r="BBD314" s="1"/>
      <c r="BBE314" s="1"/>
      <c r="BBF314" s="1"/>
      <c r="BBG314" s="1"/>
      <c r="BBH314" s="1"/>
      <c r="BBI314" s="1"/>
      <c r="BBJ314" s="1"/>
      <c r="BBK314" s="1"/>
      <c r="BBL314" s="1"/>
      <c r="BBM314" s="1"/>
      <c r="BBN314" s="1"/>
      <c r="BBO314" s="1"/>
      <c r="BBP314" s="1"/>
      <c r="BBQ314" s="1"/>
      <c r="BBR314" s="1"/>
      <c r="BBS314" s="1"/>
      <c r="BBT314" s="1"/>
      <c r="BBU314" s="1"/>
      <c r="BBV314" s="1"/>
      <c r="BBW314" s="1"/>
      <c r="BBX314" s="1"/>
      <c r="BBY314" s="1"/>
      <c r="BBZ314" s="1"/>
      <c r="BCA314" s="1"/>
      <c r="BCB314" s="1"/>
      <c r="BCC314" s="1"/>
      <c r="BCD314" s="1"/>
      <c r="BCE314" s="1"/>
      <c r="BCF314" s="1"/>
      <c r="BCG314" s="1"/>
      <c r="BCH314" s="1"/>
      <c r="BCI314" s="1"/>
      <c r="BCJ314" s="1"/>
      <c r="BCK314" s="1"/>
      <c r="BCL314" s="1"/>
      <c r="BCM314" s="1"/>
      <c r="BCN314" s="1"/>
      <c r="BCO314" s="1"/>
      <c r="BCP314" s="1"/>
      <c r="BCQ314" s="1"/>
      <c r="BCR314" s="1"/>
      <c r="BCS314" s="1"/>
      <c r="BCT314" s="1"/>
      <c r="BCU314" s="1"/>
      <c r="BCV314" s="1"/>
      <c r="BCW314" s="1"/>
      <c r="BCX314" s="1"/>
      <c r="BCY314" s="1"/>
      <c r="BCZ314" s="1"/>
      <c r="BDA314" s="1"/>
      <c r="BDB314" s="1"/>
      <c r="BDC314" s="1"/>
      <c r="BDD314" s="1"/>
      <c r="BDE314" s="1"/>
      <c r="BDF314" s="1"/>
      <c r="BDG314" s="1"/>
      <c r="BDH314" s="1"/>
      <c r="BDI314" s="1"/>
      <c r="BDJ314" s="1"/>
      <c r="BDK314" s="1"/>
      <c r="BDL314" s="1"/>
      <c r="BDM314" s="1"/>
      <c r="BDN314" s="1"/>
      <c r="BDO314" s="1"/>
      <c r="BDP314" s="1"/>
      <c r="BDQ314" s="1"/>
      <c r="BDR314" s="1"/>
      <c r="BDS314" s="1"/>
      <c r="BDT314" s="1"/>
      <c r="BDU314" s="1"/>
      <c r="BDV314" s="1"/>
      <c r="BDW314" s="1"/>
      <c r="BDX314" s="1"/>
      <c r="BDY314" s="1"/>
      <c r="BDZ314" s="1"/>
      <c r="BEA314" s="1"/>
      <c r="BEB314" s="1"/>
      <c r="BEC314" s="1"/>
      <c r="BED314" s="1"/>
      <c r="BEE314" s="1"/>
      <c r="BEF314" s="1"/>
      <c r="BEG314" s="1"/>
      <c r="BEH314" s="1"/>
      <c r="BEI314" s="1"/>
      <c r="BEJ314" s="1"/>
      <c r="BEK314" s="1"/>
      <c r="BEL314" s="1"/>
      <c r="BEM314" s="1"/>
      <c r="BEN314" s="1"/>
      <c r="BEO314" s="1"/>
      <c r="BEP314" s="1"/>
      <c r="BEQ314" s="1"/>
      <c r="BER314" s="1"/>
      <c r="BES314" s="1"/>
      <c r="BET314" s="1"/>
      <c r="BEU314" s="1"/>
      <c r="BEV314" s="1"/>
      <c r="BEW314" s="1"/>
      <c r="BEX314" s="1"/>
      <c r="BEY314" s="1"/>
      <c r="BEZ314" s="1"/>
      <c r="BFA314" s="1"/>
      <c r="BFB314" s="1"/>
      <c r="BFC314" s="1"/>
      <c r="BFD314" s="1"/>
      <c r="BFE314" s="1"/>
      <c r="BFF314" s="1"/>
      <c r="BFG314" s="1"/>
      <c r="BFH314" s="1"/>
      <c r="BFI314" s="1"/>
      <c r="BFJ314" s="1"/>
      <c r="BFK314" s="1"/>
      <c r="BFL314" s="1"/>
      <c r="BFM314" s="1"/>
      <c r="BFN314" s="1"/>
      <c r="BFO314" s="1"/>
      <c r="BFP314" s="1"/>
      <c r="BFQ314" s="1"/>
      <c r="BFR314" s="1"/>
      <c r="BFS314" s="1"/>
      <c r="BFT314" s="1"/>
      <c r="BFU314" s="1"/>
      <c r="BFV314" s="1"/>
      <c r="BFW314" s="1"/>
      <c r="BFX314" s="1"/>
      <c r="BFY314" s="1"/>
      <c r="BFZ314" s="1"/>
      <c r="BGA314" s="1"/>
      <c r="BGB314" s="1"/>
      <c r="BGC314" s="1"/>
      <c r="BGD314" s="1"/>
      <c r="BGE314" s="1"/>
      <c r="BGF314" s="1"/>
      <c r="BGG314" s="1"/>
      <c r="BGH314" s="1"/>
      <c r="BGI314" s="1"/>
      <c r="BGJ314" s="1"/>
      <c r="BGK314" s="1"/>
      <c r="BGL314" s="1"/>
      <c r="BGM314" s="1"/>
      <c r="BGN314" s="1"/>
      <c r="BGO314" s="1"/>
      <c r="BGP314" s="1"/>
      <c r="BGQ314" s="1"/>
      <c r="BGR314" s="1"/>
      <c r="BGS314" s="1"/>
      <c r="BGT314" s="1"/>
      <c r="BGU314" s="1"/>
      <c r="BGV314" s="1"/>
      <c r="BGW314" s="1"/>
      <c r="BGX314" s="1"/>
      <c r="BGY314" s="1"/>
      <c r="BGZ314" s="1"/>
      <c r="BHA314" s="1"/>
      <c r="BHB314" s="1"/>
      <c r="BHC314" s="1"/>
      <c r="BHD314" s="1"/>
      <c r="BHE314" s="1"/>
      <c r="BHF314" s="1"/>
      <c r="BHG314" s="1"/>
      <c r="BHH314" s="1"/>
      <c r="BHI314" s="1"/>
      <c r="BHJ314" s="1"/>
      <c r="BHK314" s="1"/>
      <c r="BHL314" s="1"/>
      <c r="BHM314" s="1"/>
      <c r="BHN314" s="1"/>
      <c r="BHO314" s="1"/>
      <c r="BHP314" s="1"/>
      <c r="BHQ314" s="1"/>
      <c r="BHR314" s="1"/>
      <c r="BHS314" s="1"/>
      <c r="BHT314" s="1"/>
      <c r="BHU314" s="1"/>
      <c r="BHV314" s="1"/>
      <c r="BHW314" s="1"/>
      <c r="BHX314" s="1"/>
      <c r="BHY314" s="1"/>
      <c r="BHZ314" s="1"/>
      <c r="BIA314" s="1"/>
      <c r="BIB314" s="1"/>
      <c r="BIC314" s="1"/>
      <c r="BID314" s="1"/>
      <c r="BIE314" s="1"/>
      <c r="BIF314" s="1"/>
      <c r="BIG314" s="1"/>
      <c r="BIH314" s="1"/>
      <c r="BII314" s="1"/>
      <c r="BIJ314" s="1"/>
      <c r="BIK314" s="1"/>
      <c r="BIL314" s="1"/>
      <c r="BIM314" s="1"/>
      <c r="BIN314" s="1"/>
      <c r="BIO314" s="1"/>
      <c r="BIP314" s="1"/>
      <c r="BIQ314" s="1"/>
      <c r="BIR314" s="1"/>
      <c r="BIS314" s="1"/>
      <c r="BIT314" s="1"/>
      <c r="BIU314" s="1"/>
      <c r="BIV314" s="1"/>
      <c r="BIW314" s="1"/>
      <c r="BIX314" s="1"/>
      <c r="BIY314" s="1"/>
      <c r="BIZ314" s="1"/>
      <c r="BJA314" s="1"/>
      <c r="BJB314" s="1"/>
      <c r="BJC314" s="1"/>
      <c r="BJD314" s="1"/>
      <c r="BJE314" s="1"/>
      <c r="BJF314" s="1"/>
      <c r="BJG314" s="1"/>
      <c r="BJH314" s="1"/>
      <c r="BJI314" s="1"/>
      <c r="BJJ314" s="1"/>
      <c r="BJK314" s="1"/>
      <c r="BJL314" s="1"/>
      <c r="BJM314" s="1"/>
      <c r="BJN314" s="1"/>
      <c r="BJO314" s="1"/>
      <c r="BJP314" s="1"/>
      <c r="BJQ314" s="1"/>
      <c r="BJR314" s="1"/>
      <c r="BJS314" s="1"/>
      <c r="BJT314" s="1"/>
      <c r="BJU314" s="1"/>
      <c r="BJV314" s="1"/>
      <c r="BJW314" s="1"/>
      <c r="BJX314" s="1"/>
      <c r="BJY314" s="1"/>
      <c r="BJZ314" s="1"/>
      <c r="BKA314" s="1"/>
      <c r="BKB314" s="1"/>
      <c r="BKC314" s="1"/>
      <c r="BKD314" s="1"/>
      <c r="BKE314" s="1"/>
      <c r="BKF314" s="1"/>
      <c r="BKG314" s="1"/>
      <c r="BKH314" s="1"/>
      <c r="BKI314" s="1"/>
      <c r="BKJ314" s="1"/>
      <c r="BKK314" s="1"/>
      <c r="BKL314" s="1"/>
      <c r="BKM314" s="1"/>
      <c r="BKN314" s="1"/>
      <c r="BKO314" s="1"/>
      <c r="BKP314" s="1"/>
      <c r="BKQ314" s="1"/>
      <c r="BKR314" s="1"/>
      <c r="BKS314" s="1"/>
      <c r="BKT314" s="1"/>
      <c r="BKU314" s="1"/>
      <c r="BKV314" s="1"/>
      <c r="BKW314" s="1"/>
      <c r="BKX314" s="1"/>
      <c r="BKY314" s="1"/>
      <c r="BKZ314" s="1"/>
      <c r="BLA314" s="1"/>
      <c r="BLB314" s="1"/>
      <c r="BLC314" s="1"/>
      <c r="BLD314" s="1"/>
      <c r="BLE314" s="1"/>
      <c r="BLF314" s="1"/>
      <c r="BLG314" s="1"/>
      <c r="BLH314" s="1"/>
      <c r="BLI314" s="1"/>
      <c r="BLJ314" s="1"/>
      <c r="BLK314" s="1"/>
      <c r="BLL314" s="1"/>
      <c r="BLM314" s="1"/>
      <c r="BLN314" s="1"/>
      <c r="BLO314" s="1"/>
      <c r="BLP314" s="1"/>
      <c r="BLQ314" s="1"/>
      <c r="BLR314" s="1"/>
      <c r="BLS314" s="1"/>
      <c r="BLT314" s="1"/>
      <c r="BLU314" s="1"/>
      <c r="BLV314" s="1"/>
      <c r="BLW314" s="1"/>
      <c r="BLX314" s="1"/>
      <c r="BLY314" s="1"/>
      <c r="BLZ314" s="1"/>
      <c r="BMA314" s="1"/>
      <c r="BMB314" s="1"/>
      <c r="BMC314" s="1"/>
      <c r="BMD314" s="1"/>
      <c r="BME314" s="1"/>
      <c r="BMF314" s="1"/>
      <c r="BMG314" s="1"/>
      <c r="BMH314" s="1"/>
      <c r="BMI314" s="1"/>
      <c r="BMJ314" s="1"/>
      <c r="BMK314" s="1"/>
      <c r="BML314" s="1"/>
      <c r="BMM314" s="1"/>
      <c r="BMN314" s="1"/>
      <c r="BMO314" s="1"/>
      <c r="BMP314" s="1"/>
      <c r="BMQ314" s="1"/>
      <c r="BMR314" s="1"/>
      <c r="BMS314" s="1"/>
      <c r="BMT314" s="1"/>
      <c r="BMU314" s="1"/>
      <c r="BMV314" s="1"/>
      <c r="BMW314" s="1"/>
      <c r="BMX314" s="1"/>
      <c r="BMY314" s="1"/>
      <c r="BMZ314" s="1"/>
      <c r="BNA314" s="1"/>
      <c r="BNB314" s="1"/>
      <c r="BNC314" s="1"/>
      <c r="BND314" s="1"/>
      <c r="BNE314" s="1"/>
      <c r="BNF314" s="1"/>
      <c r="BNG314" s="1"/>
      <c r="BNH314" s="1"/>
      <c r="BNI314" s="1"/>
      <c r="BNJ314" s="1"/>
      <c r="BNK314" s="1"/>
      <c r="BNL314" s="1"/>
      <c r="BNM314" s="1"/>
      <c r="BNN314" s="1"/>
      <c r="BNO314" s="1"/>
      <c r="BNP314" s="1"/>
      <c r="BNQ314" s="1"/>
      <c r="BNR314" s="1"/>
      <c r="BNS314" s="1"/>
      <c r="BNT314" s="1"/>
      <c r="BNU314" s="1"/>
      <c r="BNV314" s="1"/>
      <c r="BNW314" s="1"/>
      <c r="BNX314" s="1"/>
      <c r="BNY314" s="1"/>
      <c r="BNZ314" s="1"/>
      <c r="BOA314" s="1"/>
      <c r="BOB314" s="1"/>
      <c r="BOC314" s="1"/>
      <c r="BOD314" s="1"/>
      <c r="BOE314" s="1"/>
      <c r="BOF314" s="1"/>
      <c r="BOG314" s="1"/>
      <c r="BOH314" s="1"/>
      <c r="BOI314" s="1"/>
      <c r="BOJ314" s="1"/>
      <c r="BOK314" s="1"/>
      <c r="BOL314" s="1"/>
      <c r="BOM314" s="1"/>
      <c r="BON314" s="1"/>
      <c r="BOO314" s="1"/>
      <c r="BOP314" s="1"/>
      <c r="BOQ314" s="1"/>
      <c r="BOR314" s="1"/>
      <c r="BOS314" s="1"/>
      <c r="BOT314" s="1"/>
      <c r="BOU314" s="1"/>
      <c r="BOV314" s="1"/>
      <c r="BOW314" s="1"/>
      <c r="BOX314" s="1"/>
      <c r="BOY314" s="1"/>
      <c r="BOZ314" s="1"/>
      <c r="BPA314" s="1"/>
      <c r="BPB314" s="1"/>
      <c r="BPC314" s="1"/>
      <c r="BPD314" s="1"/>
      <c r="BPE314" s="1"/>
      <c r="BPF314" s="1"/>
      <c r="BPG314" s="1"/>
      <c r="BPH314" s="1"/>
      <c r="BPI314" s="1"/>
      <c r="BPJ314" s="1"/>
      <c r="BPK314" s="1"/>
      <c r="BPL314" s="1"/>
      <c r="BPM314" s="1"/>
      <c r="BPN314" s="1"/>
      <c r="BPO314" s="1"/>
      <c r="BPP314" s="1"/>
      <c r="BPQ314" s="1"/>
      <c r="BPR314" s="1"/>
      <c r="BPS314" s="1"/>
      <c r="BPT314" s="1"/>
      <c r="BPU314" s="1"/>
      <c r="BPV314" s="1"/>
      <c r="BPW314" s="1"/>
      <c r="BPX314" s="1"/>
      <c r="BPY314" s="1"/>
      <c r="BPZ314" s="1"/>
      <c r="BQA314" s="1"/>
      <c r="BQB314" s="1"/>
      <c r="BQC314" s="1"/>
      <c r="BQD314" s="1"/>
      <c r="BQE314" s="1"/>
      <c r="BQF314" s="1"/>
      <c r="BQG314" s="1"/>
      <c r="BQH314" s="1"/>
      <c r="BQI314" s="1"/>
      <c r="BQJ314" s="1"/>
      <c r="BQK314" s="1"/>
      <c r="BQL314" s="1"/>
      <c r="BQM314" s="1"/>
      <c r="BQN314" s="1"/>
      <c r="BQO314" s="1"/>
      <c r="BQP314" s="1"/>
      <c r="BQQ314" s="1"/>
      <c r="BQR314" s="1"/>
      <c r="BQS314" s="1"/>
      <c r="BQT314" s="1"/>
      <c r="BQU314" s="1"/>
      <c r="BQV314" s="1"/>
      <c r="BQW314" s="1"/>
      <c r="BQX314" s="1"/>
      <c r="BQY314" s="1"/>
      <c r="BQZ314" s="1"/>
      <c r="BRA314" s="1"/>
      <c r="BRB314" s="1"/>
      <c r="BRC314" s="1"/>
      <c r="BRD314" s="1"/>
      <c r="BRE314" s="1"/>
      <c r="BRF314" s="1"/>
      <c r="BRG314" s="1"/>
      <c r="BRH314" s="1"/>
      <c r="BRI314" s="1"/>
      <c r="BRJ314" s="1"/>
      <c r="BRK314" s="1"/>
      <c r="BRL314" s="1"/>
      <c r="BRM314" s="1"/>
      <c r="BRN314" s="1"/>
      <c r="BRO314" s="1"/>
      <c r="BRP314" s="1"/>
      <c r="BRQ314" s="1"/>
      <c r="BRR314" s="1"/>
      <c r="BRS314" s="1"/>
      <c r="BRT314" s="1"/>
      <c r="BRU314" s="1"/>
      <c r="BRV314" s="1"/>
      <c r="BRW314" s="1"/>
      <c r="BRX314" s="1"/>
      <c r="BRY314" s="1"/>
      <c r="BRZ314" s="1"/>
      <c r="BSA314" s="1"/>
      <c r="BSB314" s="1"/>
      <c r="BSC314" s="1"/>
      <c r="BSD314" s="1"/>
      <c r="BSE314" s="1"/>
      <c r="BSF314" s="1"/>
      <c r="BSG314" s="1"/>
      <c r="BSH314" s="1"/>
      <c r="BSI314" s="1"/>
      <c r="BSJ314" s="1"/>
      <c r="BSK314" s="1"/>
      <c r="BSL314" s="1"/>
      <c r="BSM314" s="1"/>
      <c r="BSN314" s="1"/>
      <c r="BSO314" s="1"/>
      <c r="BSP314" s="1"/>
      <c r="BSQ314" s="1"/>
      <c r="BSR314" s="1"/>
      <c r="BSS314" s="1"/>
      <c r="BST314" s="1"/>
      <c r="BSU314" s="1"/>
      <c r="BSV314" s="1"/>
      <c r="BSW314" s="1"/>
      <c r="BSX314" s="1"/>
      <c r="BSY314" s="1"/>
      <c r="BSZ314" s="1"/>
      <c r="BTA314" s="1"/>
      <c r="BTB314" s="1"/>
      <c r="BTC314" s="1"/>
      <c r="BTD314" s="1"/>
      <c r="BTE314" s="1"/>
      <c r="BTF314" s="1"/>
      <c r="BTG314" s="1"/>
      <c r="BTH314" s="1"/>
      <c r="BTI314" s="1"/>
      <c r="BTJ314" s="1"/>
      <c r="BTK314" s="1"/>
      <c r="BTL314" s="1"/>
      <c r="BTM314" s="1"/>
      <c r="BTN314" s="1"/>
      <c r="BTO314" s="1"/>
      <c r="BTP314" s="1"/>
      <c r="BTQ314" s="1"/>
      <c r="BTR314" s="1"/>
      <c r="BTS314" s="1"/>
      <c r="BTT314" s="1"/>
      <c r="BTU314" s="1"/>
    </row>
    <row r="315" spans="1:1893" s="57" customFormat="1" ht="31.5">
      <c r="A315" s="43"/>
      <c r="B315" s="43"/>
      <c r="C315" s="43"/>
      <c r="D315" s="39"/>
      <c r="E315" s="38" t="s">
        <v>182</v>
      </c>
      <c r="F315" s="45" t="s">
        <v>183</v>
      </c>
      <c r="G315" s="106">
        <f>+G316+G319</f>
        <v>23000</v>
      </c>
      <c r="H315" s="106">
        <f>H316</f>
        <v>0</v>
      </c>
      <c r="I315" s="106">
        <f>+I316+I319</f>
        <v>23000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1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1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1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1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1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1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1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1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1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1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1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1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1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1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1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1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1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1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1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1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1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1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1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1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1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1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1"/>
      <c r="AKX315" s="1"/>
      <c r="AKY315" s="1"/>
      <c r="AKZ315" s="1"/>
      <c r="ALA315" s="1"/>
      <c r="ALB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1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1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1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  <c r="ANQ315" s="1"/>
      <c r="ANR315" s="1"/>
      <c r="ANS315" s="1"/>
      <c r="ANT315" s="1"/>
      <c r="ANU315" s="1"/>
      <c r="ANV315" s="1"/>
      <c r="ANW315" s="1"/>
      <c r="ANX315" s="1"/>
      <c r="ANY315" s="1"/>
      <c r="ANZ315" s="1"/>
      <c r="AOA315" s="1"/>
      <c r="AOB315" s="1"/>
      <c r="AOC315" s="1"/>
      <c r="AOD315" s="1"/>
      <c r="AOE315" s="1"/>
      <c r="AOF315" s="1"/>
      <c r="AOG315" s="1"/>
      <c r="AOH315" s="1"/>
      <c r="AOI315" s="1"/>
      <c r="AOJ315" s="1"/>
      <c r="AOK315" s="1"/>
      <c r="AOL315" s="1"/>
      <c r="AOM315" s="1"/>
      <c r="AON315" s="1"/>
      <c r="AOO315" s="1"/>
      <c r="AOP315" s="1"/>
      <c r="AOQ315" s="1"/>
      <c r="AOR315" s="1"/>
      <c r="AOS315" s="1"/>
      <c r="AOT315" s="1"/>
      <c r="AOU315" s="1"/>
      <c r="AOV315" s="1"/>
      <c r="AOW315" s="1"/>
      <c r="AOX315" s="1"/>
      <c r="AOY315" s="1"/>
      <c r="AOZ315" s="1"/>
      <c r="APA315" s="1"/>
      <c r="APB315" s="1"/>
      <c r="APC315" s="1"/>
      <c r="APD315" s="1"/>
      <c r="APE315" s="1"/>
      <c r="APF315" s="1"/>
      <c r="APG315" s="1"/>
      <c r="APH315" s="1"/>
      <c r="API315" s="1"/>
      <c r="APJ315" s="1"/>
      <c r="APK315" s="1"/>
      <c r="APL315" s="1"/>
      <c r="APM315" s="1"/>
      <c r="APN315" s="1"/>
      <c r="APO315" s="1"/>
      <c r="APP315" s="1"/>
      <c r="APQ315" s="1"/>
      <c r="APR315" s="1"/>
      <c r="APS315" s="1"/>
      <c r="APT315" s="1"/>
      <c r="APU315" s="1"/>
      <c r="APV315" s="1"/>
      <c r="APW315" s="1"/>
      <c r="APX315" s="1"/>
      <c r="APY315" s="1"/>
      <c r="APZ315" s="1"/>
      <c r="AQA315" s="1"/>
      <c r="AQB315" s="1"/>
      <c r="AQC315" s="1"/>
      <c r="AQD315" s="1"/>
      <c r="AQE315" s="1"/>
      <c r="AQF315" s="1"/>
      <c r="AQG315" s="1"/>
      <c r="AQH315" s="1"/>
      <c r="AQI315" s="1"/>
      <c r="AQJ315" s="1"/>
      <c r="AQK315" s="1"/>
      <c r="AQL315" s="1"/>
      <c r="AQM315" s="1"/>
      <c r="AQN315" s="1"/>
      <c r="AQO315" s="1"/>
      <c r="AQP315" s="1"/>
      <c r="AQQ315" s="1"/>
      <c r="AQR315" s="1"/>
      <c r="AQS315" s="1"/>
      <c r="AQT315" s="1"/>
      <c r="AQU315" s="1"/>
      <c r="AQV315" s="1"/>
      <c r="AQW315" s="1"/>
      <c r="AQX315" s="1"/>
      <c r="AQY315" s="1"/>
      <c r="AQZ315" s="1"/>
      <c r="ARA315" s="1"/>
      <c r="ARB315" s="1"/>
      <c r="ARC315" s="1"/>
      <c r="ARD315" s="1"/>
      <c r="ARE315" s="1"/>
      <c r="ARF315" s="1"/>
      <c r="ARG315" s="1"/>
      <c r="ARH315" s="1"/>
      <c r="ARI315" s="1"/>
      <c r="ARJ315" s="1"/>
      <c r="ARK315" s="1"/>
      <c r="ARL315" s="1"/>
      <c r="ARM315" s="1"/>
      <c r="ARN315" s="1"/>
      <c r="ARO315" s="1"/>
      <c r="ARP315" s="1"/>
      <c r="ARQ315" s="1"/>
      <c r="ARR315" s="1"/>
      <c r="ARS315" s="1"/>
      <c r="ART315" s="1"/>
      <c r="ARU315" s="1"/>
      <c r="ARV315" s="1"/>
      <c r="ARW315" s="1"/>
      <c r="ARX315" s="1"/>
      <c r="ARY315" s="1"/>
      <c r="ARZ315" s="1"/>
      <c r="ASA315" s="1"/>
      <c r="ASB315" s="1"/>
      <c r="ASC315" s="1"/>
      <c r="ASD315" s="1"/>
      <c r="ASE315" s="1"/>
      <c r="ASF315" s="1"/>
      <c r="ASG315" s="1"/>
      <c r="ASH315" s="1"/>
      <c r="ASI315" s="1"/>
      <c r="ASJ315" s="1"/>
      <c r="ASK315" s="1"/>
      <c r="ASL315" s="1"/>
      <c r="ASM315" s="1"/>
      <c r="ASN315" s="1"/>
      <c r="ASO315" s="1"/>
      <c r="ASP315" s="1"/>
      <c r="ASQ315" s="1"/>
      <c r="ASR315" s="1"/>
      <c r="ASS315" s="1"/>
      <c r="AST315" s="1"/>
      <c r="ASU315" s="1"/>
      <c r="ASV315" s="1"/>
      <c r="ASW315" s="1"/>
      <c r="ASX315" s="1"/>
      <c r="ASY315" s="1"/>
      <c r="ASZ315" s="1"/>
      <c r="ATA315" s="1"/>
      <c r="ATB315" s="1"/>
      <c r="ATC315" s="1"/>
      <c r="ATD315" s="1"/>
      <c r="ATE315" s="1"/>
      <c r="ATF315" s="1"/>
      <c r="ATG315" s="1"/>
      <c r="ATH315" s="1"/>
      <c r="ATI315" s="1"/>
      <c r="ATJ315" s="1"/>
      <c r="ATK315" s="1"/>
      <c r="ATL315" s="1"/>
      <c r="ATM315" s="1"/>
      <c r="ATN315" s="1"/>
      <c r="ATO315" s="1"/>
      <c r="ATP315" s="1"/>
      <c r="ATQ315" s="1"/>
      <c r="ATR315" s="1"/>
      <c r="ATS315" s="1"/>
      <c r="ATT315" s="1"/>
      <c r="ATU315" s="1"/>
      <c r="ATV315" s="1"/>
      <c r="ATW315" s="1"/>
      <c r="ATX315" s="1"/>
      <c r="ATY315" s="1"/>
      <c r="ATZ315" s="1"/>
      <c r="AUA315" s="1"/>
      <c r="AUB315" s="1"/>
      <c r="AUC315" s="1"/>
      <c r="AUD315" s="1"/>
      <c r="AUE315" s="1"/>
      <c r="AUF315" s="1"/>
      <c r="AUG315" s="1"/>
      <c r="AUH315" s="1"/>
      <c r="AUI315" s="1"/>
      <c r="AUJ315" s="1"/>
      <c r="AUK315" s="1"/>
      <c r="AUL315" s="1"/>
      <c r="AUM315" s="1"/>
      <c r="AUN315" s="1"/>
      <c r="AUO315" s="1"/>
      <c r="AUP315" s="1"/>
      <c r="AUQ315" s="1"/>
      <c r="AUR315" s="1"/>
      <c r="AUS315" s="1"/>
      <c r="AUT315" s="1"/>
      <c r="AUU315" s="1"/>
      <c r="AUV315" s="1"/>
      <c r="AUW315" s="1"/>
      <c r="AUX315" s="1"/>
      <c r="AUY315" s="1"/>
      <c r="AUZ315" s="1"/>
      <c r="AVA315" s="1"/>
      <c r="AVB315" s="1"/>
      <c r="AVC315" s="1"/>
      <c r="AVD315" s="1"/>
      <c r="AVE315" s="1"/>
      <c r="AVF315" s="1"/>
      <c r="AVG315" s="1"/>
      <c r="AVH315" s="1"/>
      <c r="AVI315" s="1"/>
      <c r="AVJ315" s="1"/>
      <c r="AVK315" s="1"/>
      <c r="AVL315" s="1"/>
      <c r="AVM315" s="1"/>
      <c r="AVN315" s="1"/>
      <c r="AVO315" s="1"/>
      <c r="AVP315" s="1"/>
      <c r="AVQ315" s="1"/>
      <c r="AVR315" s="1"/>
      <c r="AVS315" s="1"/>
      <c r="AVT315" s="1"/>
      <c r="AVU315" s="1"/>
      <c r="AVV315" s="1"/>
      <c r="AVW315" s="1"/>
      <c r="AVX315" s="1"/>
      <c r="AVY315" s="1"/>
      <c r="AVZ315" s="1"/>
      <c r="AWA315" s="1"/>
      <c r="AWB315" s="1"/>
      <c r="AWC315" s="1"/>
      <c r="AWD315" s="1"/>
      <c r="AWE315" s="1"/>
      <c r="AWF315" s="1"/>
      <c r="AWG315" s="1"/>
      <c r="AWH315" s="1"/>
      <c r="AWI315" s="1"/>
      <c r="AWJ315" s="1"/>
      <c r="AWK315" s="1"/>
      <c r="AWL315" s="1"/>
      <c r="AWM315" s="1"/>
      <c r="AWN315" s="1"/>
      <c r="AWO315" s="1"/>
      <c r="AWP315" s="1"/>
      <c r="AWQ315" s="1"/>
      <c r="AWR315" s="1"/>
      <c r="AWS315" s="1"/>
      <c r="AWT315" s="1"/>
      <c r="AWU315" s="1"/>
      <c r="AWV315" s="1"/>
      <c r="AWW315" s="1"/>
      <c r="AWX315" s="1"/>
      <c r="AWY315" s="1"/>
      <c r="AWZ315" s="1"/>
      <c r="AXA315" s="1"/>
      <c r="AXB315" s="1"/>
      <c r="AXC315" s="1"/>
      <c r="AXD315" s="1"/>
      <c r="AXE315" s="1"/>
      <c r="AXF315" s="1"/>
      <c r="AXG315" s="1"/>
      <c r="AXH315" s="1"/>
      <c r="AXI315" s="1"/>
      <c r="AXJ315" s="1"/>
      <c r="AXK315" s="1"/>
      <c r="AXL315" s="1"/>
      <c r="AXM315" s="1"/>
      <c r="AXN315" s="1"/>
      <c r="AXO315" s="1"/>
      <c r="AXP315" s="1"/>
      <c r="AXQ315" s="1"/>
      <c r="AXR315" s="1"/>
      <c r="AXS315" s="1"/>
      <c r="AXT315" s="1"/>
      <c r="AXU315" s="1"/>
      <c r="AXV315" s="1"/>
      <c r="AXW315" s="1"/>
      <c r="AXX315" s="1"/>
      <c r="AXY315" s="1"/>
      <c r="AXZ315" s="1"/>
      <c r="AYA315" s="1"/>
      <c r="AYB315" s="1"/>
      <c r="AYC315" s="1"/>
      <c r="AYD315" s="1"/>
      <c r="AYE315" s="1"/>
      <c r="AYF315" s="1"/>
      <c r="AYG315" s="1"/>
      <c r="AYH315" s="1"/>
      <c r="AYI315" s="1"/>
      <c r="AYJ315" s="1"/>
      <c r="AYK315" s="1"/>
      <c r="AYL315" s="1"/>
      <c r="AYM315" s="1"/>
      <c r="AYN315" s="1"/>
      <c r="AYO315" s="1"/>
      <c r="AYP315" s="1"/>
      <c r="AYQ315" s="1"/>
      <c r="AYR315" s="1"/>
      <c r="AYS315" s="1"/>
      <c r="AYT315" s="1"/>
      <c r="AYU315" s="1"/>
      <c r="AYV315" s="1"/>
      <c r="AYW315" s="1"/>
      <c r="AYX315" s="1"/>
      <c r="AYY315" s="1"/>
      <c r="AYZ315" s="1"/>
      <c r="AZA315" s="1"/>
      <c r="AZB315" s="1"/>
      <c r="AZC315" s="1"/>
      <c r="AZD315" s="1"/>
      <c r="AZE315" s="1"/>
      <c r="AZF315" s="1"/>
      <c r="AZG315" s="1"/>
      <c r="AZH315" s="1"/>
      <c r="AZI315" s="1"/>
      <c r="AZJ315" s="1"/>
      <c r="AZK315" s="1"/>
      <c r="AZL315" s="1"/>
      <c r="AZM315" s="1"/>
      <c r="AZN315" s="1"/>
      <c r="AZO315" s="1"/>
      <c r="AZP315" s="1"/>
      <c r="AZQ315" s="1"/>
      <c r="AZR315" s="1"/>
      <c r="AZS315" s="1"/>
      <c r="AZT315" s="1"/>
      <c r="AZU315" s="1"/>
      <c r="AZV315" s="1"/>
      <c r="AZW315" s="1"/>
      <c r="AZX315" s="1"/>
      <c r="AZY315" s="1"/>
      <c r="AZZ315" s="1"/>
      <c r="BAA315" s="1"/>
      <c r="BAB315" s="1"/>
      <c r="BAC315" s="1"/>
      <c r="BAD315" s="1"/>
      <c r="BAE315" s="1"/>
      <c r="BAF315" s="1"/>
      <c r="BAG315" s="1"/>
      <c r="BAH315" s="1"/>
      <c r="BAI315" s="1"/>
      <c r="BAJ315" s="1"/>
      <c r="BAK315" s="1"/>
      <c r="BAL315" s="1"/>
      <c r="BAM315" s="1"/>
      <c r="BAN315" s="1"/>
      <c r="BAO315" s="1"/>
      <c r="BAP315" s="1"/>
      <c r="BAQ315" s="1"/>
      <c r="BAR315" s="1"/>
      <c r="BAS315" s="1"/>
      <c r="BAT315" s="1"/>
      <c r="BAU315" s="1"/>
      <c r="BAV315" s="1"/>
      <c r="BAW315" s="1"/>
      <c r="BAX315" s="1"/>
      <c r="BAY315" s="1"/>
      <c r="BAZ315" s="1"/>
      <c r="BBA315" s="1"/>
      <c r="BBB315" s="1"/>
      <c r="BBC315" s="1"/>
      <c r="BBD315" s="1"/>
      <c r="BBE315" s="1"/>
      <c r="BBF315" s="1"/>
      <c r="BBG315" s="1"/>
      <c r="BBH315" s="1"/>
      <c r="BBI315" s="1"/>
      <c r="BBJ315" s="1"/>
      <c r="BBK315" s="1"/>
      <c r="BBL315" s="1"/>
      <c r="BBM315" s="1"/>
      <c r="BBN315" s="1"/>
      <c r="BBO315" s="1"/>
      <c r="BBP315" s="1"/>
      <c r="BBQ315" s="1"/>
      <c r="BBR315" s="1"/>
      <c r="BBS315" s="1"/>
      <c r="BBT315" s="1"/>
      <c r="BBU315" s="1"/>
      <c r="BBV315" s="1"/>
      <c r="BBW315" s="1"/>
      <c r="BBX315" s="1"/>
      <c r="BBY315" s="1"/>
      <c r="BBZ315" s="1"/>
      <c r="BCA315" s="1"/>
      <c r="BCB315" s="1"/>
      <c r="BCC315" s="1"/>
      <c r="BCD315" s="1"/>
      <c r="BCE315" s="1"/>
      <c r="BCF315" s="1"/>
      <c r="BCG315" s="1"/>
      <c r="BCH315" s="1"/>
      <c r="BCI315" s="1"/>
      <c r="BCJ315" s="1"/>
      <c r="BCK315" s="1"/>
      <c r="BCL315" s="1"/>
      <c r="BCM315" s="1"/>
      <c r="BCN315" s="1"/>
      <c r="BCO315" s="1"/>
      <c r="BCP315" s="1"/>
      <c r="BCQ315" s="1"/>
      <c r="BCR315" s="1"/>
      <c r="BCS315" s="1"/>
      <c r="BCT315" s="1"/>
      <c r="BCU315" s="1"/>
      <c r="BCV315" s="1"/>
      <c r="BCW315" s="1"/>
      <c r="BCX315" s="1"/>
      <c r="BCY315" s="1"/>
      <c r="BCZ315" s="1"/>
      <c r="BDA315" s="1"/>
      <c r="BDB315" s="1"/>
      <c r="BDC315" s="1"/>
      <c r="BDD315" s="1"/>
      <c r="BDE315" s="1"/>
      <c r="BDF315" s="1"/>
      <c r="BDG315" s="1"/>
      <c r="BDH315" s="1"/>
      <c r="BDI315" s="1"/>
      <c r="BDJ315" s="1"/>
      <c r="BDK315" s="1"/>
      <c r="BDL315" s="1"/>
      <c r="BDM315" s="1"/>
      <c r="BDN315" s="1"/>
      <c r="BDO315" s="1"/>
      <c r="BDP315" s="1"/>
      <c r="BDQ315" s="1"/>
      <c r="BDR315" s="1"/>
      <c r="BDS315" s="1"/>
      <c r="BDT315" s="1"/>
      <c r="BDU315" s="1"/>
      <c r="BDV315" s="1"/>
      <c r="BDW315" s="1"/>
      <c r="BDX315" s="1"/>
      <c r="BDY315" s="1"/>
      <c r="BDZ315" s="1"/>
      <c r="BEA315" s="1"/>
      <c r="BEB315" s="1"/>
      <c r="BEC315" s="1"/>
      <c r="BED315" s="1"/>
      <c r="BEE315" s="1"/>
      <c r="BEF315" s="1"/>
      <c r="BEG315" s="1"/>
      <c r="BEH315" s="1"/>
      <c r="BEI315" s="1"/>
      <c r="BEJ315" s="1"/>
      <c r="BEK315" s="1"/>
      <c r="BEL315" s="1"/>
      <c r="BEM315" s="1"/>
      <c r="BEN315" s="1"/>
      <c r="BEO315" s="1"/>
      <c r="BEP315" s="1"/>
      <c r="BEQ315" s="1"/>
      <c r="BER315" s="1"/>
      <c r="BES315" s="1"/>
      <c r="BET315" s="1"/>
      <c r="BEU315" s="1"/>
      <c r="BEV315" s="1"/>
      <c r="BEW315" s="1"/>
      <c r="BEX315" s="1"/>
      <c r="BEY315" s="1"/>
      <c r="BEZ315" s="1"/>
      <c r="BFA315" s="1"/>
      <c r="BFB315" s="1"/>
      <c r="BFC315" s="1"/>
      <c r="BFD315" s="1"/>
      <c r="BFE315" s="1"/>
      <c r="BFF315" s="1"/>
      <c r="BFG315" s="1"/>
      <c r="BFH315" s="1"/>
      <c r="BFI315" s="1"/>
      <c r="BFJ315" s="1"/>
      <c r="BFK315" s="1"/>
      <c r="BFL315" s="1"/>
      <c r="BFM315" s="1"/>
      <c r="BFN315" s="1"/>
      <c r="BFO315" s="1"/>
      <c r="BFP315" s="1"/>
      <c r="BFQ315" s="1"/>
      <c r="BFR315" s="1"/>
      <c r="BFS315" s="1"/>
      <c r="BFT315" s="1"/>
      <c r="BFU315" s="1"/>
      <c r="BFV315" s="1"/>
      <c r="BFW315" s="1"/>
      <c r="BFX315" s="1"/>
      <c r="BFY315" s="1"/>
      <c r="BFZ315" s="1"/>
      <c r="BGA315" s="1"/>
      <c r="BGB315" s="1"/>
      <c r="BGC315" s="1"/>
      <c r="BGD315" s="1"/>
      <c r="BGE315" s="1"/>
      <c r="BGF315" s="1"/>
      <c r="BGG315" s="1"/>
      <c r="BGH315" s="1"/>
      <c r="BGI315" s="1"/>
      <c r="BGJ315" s="1"/>
      <c r="BGK315" s="1"/>
      <c r="BGL315" s="1"/>
      <c r="BGM315" s="1"/>
      <c r="BGN315" s="1"/>
      <c r="BGO315" s="1"/>
      <c r="BGP315" s="1"/>
      <c r="BGQ315" s="1"/>
      <c r="BGR315" s="1"/>
      <c r="BGS315" s="1"/>
      <c r="BGT315" s="1"/>
      <c r="BGU315" s="1"/>
      <c r="BGV315" s="1"/>
      <c r="BGW315" s="1"/>
      <c r="BGX315" s="1"/>
      <c r="BGY315" s="1"/>
      <c r="BGZ315" s="1"/>
      <c r="BHA315" s="1"/>
      <c r="BHB315" s="1"/>
      <c r="BHC315" s="1"/>
      <c r="BHD315" s="1"/>
      <c r="BHE315" s="1"/>
      <c r="BHF315" s="1"/>
      <c r="BHG315" s="1"/>
      <c r="BHH315" s="1"/>
      <c r="BHI315" s="1"/>
      <c r="BHJ315" s="1"/>
      <c r="BHK315" s="1"/>
      <c r="BHL315" s="1"/>
      <c r="BHM315" s="1"/>
      <c r="BHN315" s="1"/>
      <c r="BHO315" s="1"/>
      <c r="BHP315" s="1"/>
      <c r="BHQ315" s="1"/>
      <c r="BHR315" s="1"/>
      <c r="BHS315" s="1"/>
      <c r="BHT315" s="1"/>
      <c r="BHU315" s="1"/>
      <c r="BHV315" s="1"/>
      <c r="BHW315" s="1"/>
      <c r="BHX315" s="1"/>
      <c r="BHY315" s="1"/>
      <c r="BHZ315" s="1"/>
      <c r="BIA315" s="1"/>
      <c r="BIB315" s="1"/>
      <c r="BIC315" s="1"/>
      <c r="BID315" s="1"/>
      <c r="BIE315" s="1"/>
      <c r="BIF315" s="1"/>
      <c r="BIG315" s="1"/>
      <c r="BIH315" s="1"/>
      <c r="BII315" s="1"/>
      <c r="BIJ315" s="1"/>
      <c r="BIK315" s="1"/>
      <c r="BIL315" s="1"/>
      <c r="BIM315" s="1"/>
      <c r="BIN315" s="1"/>
      <c r="BIO315" s="1"/>
      <c r="BIP315" s="1"/>
      <c r="BIQ315" s="1"/>
      <c r="BIR315" s="1"/>
      <c r="BIS315" s="1"/>
      <c r="BIT315" s="1"/>
      <c r="BIU315" s="1"/>
      <c r="BIV315" s="1"/>
      <c r="BIW315" s="1"/>
      <c r="BIX315" s="1"/>
      <c r="BIY315" s="1"/>
      <c r="BIZ315" s="1"/>
      <c r="BJA315" s="1"/>
      <c r="BJB315" s="1"/>
      <c r="BJC315" s="1"/>
      <c r="BJD315" s="1"/>
      <c r="BJE315" s="1"/>
      <c r="BJF315" s="1"/>
      <c r="BJG315" s="1"/>
      <c r="BJH315" s="1"/>
      <c r="BJI315" s="1"/>
      <c r="BJJ315" s="1"/>
      <c r="BJK315" s="1"/>
      <c r="BJL315" s="1"/>
      <c r="BJM315" s="1"/>
      <c r="BJN315" s="1"/>
      <c r="BJO315" s="1"/>
      <c r="BJP315" s="1"/>
      <c r="BJQ315" s="1"/>
      <c r="BJR315" s="1"/>
      <c r="BJS315" s="1"/>
      <c r="BJT315" s="1"/>
      <c r="BJU315" s="1"/>
      <c r="BJV315" s="1"/>
      <c r="BJW315" s="1"/>
      <c r="BJX315" s="1"/>
      <c r="BJY315" s="1"/>
      <c r="BJZ315" s="1"/>
      <c r="BKA315" s="1"/>
      <c r="BKB315" s="1"/>
      <c r="BKC315" s="1"/>
      <c r="BKD315" s="1"/>
      <c r="BKE315" s="1"/>
      <c r="BKF315" s="1"/>
      <c r="BKG315" s="1"/>
      <c r="BKH315" s="1"/>
      <c r="BKI315" s="1"/>
      <c r="BKJ315" s="1"/>
      <c r="BKK315" s="1"/>
      <c r="BKL315" s="1"/>
      <c r="BKM315" s="1"/>
      <c r="BKN315" s="1"/>
      <c r="BKO315" s="1"/>
      <c r="BKP315" s="1"/>
      <c r="BKQ315" s="1"/>
      <c r="BKR315" s="1"/>
      <c r="BKS315" s="1"/>
      <c r="BKT315" s="1"/>
      <c r="BKU315" s="1"/>
      <c r="BKV315" s="1"/>
      <c r="BKW315" s="1"/>
      <c r="BKX315" s="1"/>
      <c r="BKY315" s="1"/>
      <c r="BKZ315" s="1"/>
      <c r="BLA315" s="1"/>
      <c r="BLB315" s="1"/>
      <c r="BLC315" s="1"/>
      <c r="BLD315" s="1"/>
      <c r="BLE315" s="1"/>
      <c r="BLF315" s="1"/>
      <c r="BLG315" s="1"/>
      <c r="BLH315" s="1"/>
      <c r="BLI315" s="1"/>
      <c r="BLJ315" s="1"/>
      <c r="BLK315" s="1"/>
      <c r="BLL315" s="1"/>
      <c r="BLM315" s="1"/>
      <c r="BLN315" s="1"/>
      <c r="BLO315" s="1"/>
      <c r="BLP315" s="1"/>
      <c r="BLQ315" s="1"/>
      <c r="BLR315" s="1"/>
      <c r="BLS315" s="1"/>
      <c r="BLT315" s="1"/>
      <c r="BLU315" s="1"/>
      <c r="BLV315" s="1"/>
      <c r="BLW315" s="1"/>
      <c r="BLX315" s="1"/>
      <c r="BLY315" s="1"/>
      <c r="BLZ315" s="1"/>
      <c r="BMA315" s="1"/>
      <c r="BMB315" s="1"/>
      <c r="BMC315" s="1"/>
      <c r="BMD315" s="1"/>
      <c r="BME315" s="1"/>
      <c r="BMF315" s="1"/>
      <c r="BMG315" s="1"/>
      <c r="BMH315" s="1"/>
      <c r="BMI315" s="1"/>
      <c r="BMJ315" s="1"/>
      <c r="BMK315" s="1"/>
      <c r="BML315" s="1"/>
      <c r="BMM315" s="1"/>
      <c r="BMN315" s="1"/>
      <c r="BMO315" s="1"/>
      <c r="BMP315" s="1"/>
      <c r="BMQ315" s="1"/>
      <c r="BMR315" s="1"/>
      <c r="BMS315" s="1"/>
      <c r="BMT315" s="1"/>
      <c r="BMU315" s="1"/>
      <c r="BMV315" s="1"/>
      <c r="BMW315" s="1"/>
      <c r="BMX315" s="1"/>
      <c r="BMY315" s="1"/>
      <c r="BMZ315" s="1"/>
      <c r="BNA315" s="1"/>
      <c r="BNB315" s="1"/>
      <c r="BNC315" s="1"/>
      <c r="BND315" s="1"/>
      <c r="BNE315" s="1"/>
      <c r="BNF315" s="1"/>
      <c r="BNG315" s="1"/>
      <c r="BNH315" s="1"/>
      <c r="BNI315" s="1"/>
      <c r="BNJ315" s="1"/>
      <c r="BNK315" s="1"/>
      <c r="BNL315" s="1"/>
      <c r="BNM315" s="1"/>
      <c r="BNN315" s="1"/>
      <c r="BNO315" s="1"/>
      <c r="BNP315" s="1"/>
      <c r="BNQ315" s="1"/>
      <c r="BNR315" s="1"/>
      <c r="BNS315" s="1"/>
      <c r="BNT315" s="1"/>
      <c r="BNU315" s="1"/>
      <c r="BNV315" s="1"/>
      <c r="BNW315" s="1"/>
      <c r="BNX315" s="1"/>
      <c r="BNY315" s="1"/>
      <c r="BNZ315" s="1"/>
      <c r="BOA315" s="1"/>
      <c r="BOB315" s="1"/>
      <c r="BOC315" s="1"/>
      <c r="BOD315" s="1"/>
      <c r="BOE315" s="1"/>
      <c r="BOF315" s="1"/>
      <c r="BOG315" s="1"/>
      <c r="BOH315" s="1"/>
      <c r="BOI315" s="1"/>
      <c r="BOJ315" s="1"/>
      <c r="BOK315" s="1"/>
      <c r="BOL315" s="1"/>
      <c r="BOM315" s="1"/>
      <c r="BON315" s="1"/>
      <c r="BOO315" s="1"/>
      <c r="BOP315" s="1"/>
      <c r="BOQ315" s="1"/>
      <c r="BOR315" s="1"/>
      <c r="BOS315" s="1"/>
      <c r="BOT315" s="1"/>
      <c r="BOU315" s="1"/>
      <c r="BOV315" s="1"/>
      <c r="BOW315" s="1"/>
      <c r="BOX315" s="1"/>
      <c r="BOY315" s="1"/>
      <c r="BOZ315" s="1"/>
      <c r="BPA315" s="1"/>
      <c r="BPB315" s="1"/>
      <c r="BPC315" s="1"/>
      <c r="BPD315" s="1"/>
      <c r="BPE315" s="1"/>
      <c r="BPF315" s="1"/>
      <c r="BPG315" s="1"/>
      <c r="BPH315" s="1"/>
      <c r="BPI315" s="1"/>
      <c r="BPJ315" s="1"/>
      <c r="BPK315" s="1"/>
      <c r="BPL315" s="1"/>
      <c r="BPM315" s="1"/>
      <c r="BPN315" s="1"/>
      <c r="BPO315" s="1"/>
      <c r="BPP315" s="1"/>
      <c r="BPQ315" s="1"/>
      <c r="BPR315" s="1"/>
      <c r="BPS315" s="1"/>
      <c r="BPT315" s="1"/>
      <c r="BPU315" s="1"/>
      <c r="BPV315" s="1"/>
      <c r="BPW315" s="1"/>
      <c r="BPX315" s="1"/>
      <c r="BPY315" s="1"/>
      <c r="BPZ315" s="1"/>
      <c r="BQA315" s="1"/>
      <c r="BQB315" s="1"/>
      <c r="BQC315" s="1"/>
      <c r="BQD315" s="1"/>
      <c r="BQE315" s="1"/>
      <c r="BQF315" s="1"/>
      <c r="BQG315" s="1"/>
      <c r="BQH315" s="1"/>
      <c r="BQI315" s="1"/>
      <c r="BQJ315" s="1"/>
      <c r="BQK315" s="1"/>
      <c r="BQL315" s="1"/>
      <c r="BQM315" s="1"/>
      <c r="BQN315" s="1"/>
      <c r="BQO315" s="1"/>
      <c r="BQP315" s="1"/>
      <c r="BQQ315" s="1"/>
      <c r="BQR315" s="1"/>
      <c r="BQS315" s="1"/>
      <c r="BQT315" s="1"/>
      <c r="BQU315" s="1"/>
      <c r="BQV315" s="1"/>
      <c r="BQW315" s="1"/>
      <c r="BQX315" s="1"/>
      <c r="BQY315" s="1"/>
      <c r="BQZ315" s="1"/>
      <c r="BRA315" s="1"/>
      <c r="BRB315" s="1"/>
      <c r="BRC315" s="1"/>
      <c r="BRD315" s="1"/>
      <c r="BRE315" s="1"/>
      <c r="BRF315" s="1"/>
      <c r="BRG315" s="1"/>
      <c r="BRH315" s="1"/>
      <c r="BRI315" s="1"/>
      <c r="BRJ315" s="1"/>
      <c r="BRK315" s="1"/>
      <c r="BRL315" s="1"/>
      <c r="BRM315" s="1"/>
      <c r="BRN315" s="1"/>
      <c r="BRO315" s="1"/>
      <c r="BRP315" s="1"/>
      <c r="BRQ315" s="1"/>
      <c r="BRR315" s="1"/>
      <c r="BRS315" s="1"/>
      <c r="BRT315" s="1"/>
      <c r="BRU315" s="1"/>
      <c r="BRV315" s="1"/>
      <c r="BRW315" s="1"/>
      <c r="BRX315" s="1"/>
      <c r="BRY315" s="1"/>
      <c r="BRZ315" s="1"/>
      <c r="BSA315" s="1"/>
      <c r="BSB315" s="1"/>
      <c r="BSC315" s="1"/>
      <c r="BSD315" s="1"/>
      <c r="BSE315" s="1"/>
      <c r="BSF315" s="1"/>
      <c r="BSG315" s="1"/>
      <c r="BSH315" s="1"/>
      <c r="BSI315" s="1"/>
      <c r="BSJ315" s="1"/>
      <c r="BSK315" s="1"/>
      <c r="BSL315" s="1"/>
      <c r="BSM315" s="1"/>
      <c r="BSN315" s="1"/>
      <c r="BSO315" s="1"/>
      <c r="BSP315" s="1"/>
      <c r="BSQ315" s="1"/>
      <c r="BSR315" s="1"/>
      <c r="BSS315" s="1"/>
      <c r="BST315" s="1"/>
      <c r="BSU315" s="1"/>
      <c r="BSV315" s="1"/>
      <c r="BSW315" s="1"/>
      <c r="BSX315" s="1"/>
      <c r="BSY315" s="1"/>
      <c r="BSZ315" s="1"/>
      <c r="BTA315" s="1"/>
      <c r="BTB315" s="1"/>
      <c r="BTC315" s="1"/>
      <c r="BTD315" s="1"/>
      <c r="BTE315" s="1"/>
      <c r="BTF315" s="1"/>
      <c r="BTG315" s="1"/>
      <c r="BTH315" s="1"/>
      <c r="BTI315" s="1"/>
      <c r="BTJ315" s="1"/>
      <c r="BTK315" s="1"/>
      <c r="BTL315" s="1"/>
      <c r="BTM315" s="1"/>
      <c r="BTN315" s="1"/>
      <c r="BTO315" s="1"/>
      <c r="BTP315" s="1"/>
      <c r="BTQ315" s="1"/>
      <c r="BTR315" s="1"/>
      <c r="BTS315" s="1"/>
      <c r="BTT315" s="1"/>
      <c r="BTU315" s="1"/>
    </row>
    <row r="316" spans="1:1893" s="57" customFormat="1" ht="15.75">
      <c r="A316" s="43"/>
      <c r="B316" s="43"/>
      <c r="C316" s="43"/>
      <c r="D316" s="39"/>
      <c r="E316" s="39"/>
      <c r="F316" s="107" t="s">
        <v>387</v>
      </c>
      <c r="G316" s="41">
        <f>+G317</f>
        <v>17000</v>
      </c>
      <c r="H316" s="41">
        <v>0</v>
      </c>
      <c r="I316" s="41">
        <f>+I317</f>
        <v>17000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  <c r="SF316" s="1"/>
      <c r="SG316" s="1"/>
      <c r="SH316" s="1"/>
      <c r="SI316" s="1"/>
      <c r="SJ316" s="1"/>
      <c r="SK316" s="1"/>
      <c r="SL316" s="1"/>
      <c r="SM316" s="1"/>
      <c r="SN316" s="1"/>
      <c r="SO316" s="1"/>
      <c r="SP316" s="1"/>
      <c r="SQ316" s="1"/>
      <c r="SR316" s="1"/>
      <c r="SS316" s="1"/>
      <c r="ST316" s="1"/>
      <c r="SU316" s="1"/>
      <c r="SV316" s="1"/>
      <c r="SW316" s="1"/>
      <c r="SX316" s="1"/>
      <c r="SY316" s="1"/>
      <c r="SZ316" s="1"/>
      <c r="TA316" s="1"/>
      <c r="TB316" s="1"/>
      <c r="TC316" s="1"/>
      <c r="TD316" s="1"/>
      <c r="TE316" s="1"/>
      <c r="TF316" s="1"/>
      <c r="TG316" s="1"/>
      <c r="TH316" s="1"/>
      <c r="TI316" s="1"/>
      <c r="TJ316" s="1"/>
      <c r="TK316" s="1"/>
      <c r="TL316" s="1"/>
      <c r="TM316" s="1"/>
      <c r="TN316" s="1"/>
      <c r="TO316" s="1"/>
      <c r="TP316" s="1"/>
      <c r="TQ316" s="1"/>
      <c r="TR316" s="1"/>
      <c r="TS316" s="1"/>
      <c r="TT316" s="1"/>
      <c r="TU316" s="1"/>
      <c r="TV316" s="1"/>
      <c r="TW316" s="1"/>
      <c r="TX316" s="1"/>
      <c r="TY316" s="1"/>
      <c r="TZ316" s="1"/>
      <c r="UA316" s="1"/>
      <c r="UB316" s="1"/>
      <c r="UC316" s="1"/>
      <c r="UD316" s="1"/>
      <c r="UE316" s="1"/>
      <c r="UF316" s="1"/>
      <c r="UG316" s="1"/>
      <c r="UH316" s="1"/>
      <c r="UI316" s="1"/>
      <c r="UJ316" s="1"/>
      <c r="UK316" s="1"/>
      <c r="UL316" s="1"/>
      <c r="UM316" s="1"/>
      <c r="UN316" s="1"/>
      <c r="UO316" s="1"/>
      <c r="UP316" s="1"/>
      <c r="UQ316" s="1"/>
      <c r="UR316" s="1"/>
      <c r="US316" s="1"/>
      <c r="UT316" s="1"/>
      <c r="UU316" s="1"/>
      <c r="UV316" s="1"/>
      <c r="UW316" s="1"/>
      <c r="UX316" s="1"/>
      <c r="UY316" s="1"/>
      <c r="UZ316" s="1"/>
      <c r="VA316" s="1"/>
      <c r="VB316" s="1"/>
      <c r="VC316" s="1"/>
      <c r="VD316" s="1"/>
      <c r="VE316" s="1"/>
      <c r="VF316" s="1"/>
      <c r="VG316" s="1"/>
      <c r="VH316" s="1"/>
      <c r="VI316" s="1"/>
      <c r="VJ316" s="1"/>
      <c r="VK316" s="1"/>
      <c r="VL316" s="1"/>
      <c r="VM316" s="1"/>
      <c r="VN316" s="1"/>
      <c r="VO316" s="1"/>
      <c r="VP316" s="1"/>
      <c r="VQ316" s="1"/>
      <c r="VR316" s="1"/>
      <c r="VS316" s="1"/>
      <c r="VT316" s="1"/>
      <c r="VU316" s="1"/>
      <c r="VV316" s="1"/>
      <c r="VW316" s="1"/>
      <c r="VX316" s="1"/>
      <c r="VY316" s="1"/>
      <c r="VZ316" s="1"/>
      <c r="WA316" s="1"/>
      <c r="WB316" s="1"/>
      <c r="WC316" s="1"/>
      <c r="WD316" s="1"/>
      <c r="WE316" s="1"/>
      <c r="WF316" s="1"/>
      <c r="WG316" s="1"/>
      <c r="WH316" s="1"/>
      <c r="WI316" s="1"/>
      <c r="WJ316" s="1"/>
      <c r="WK316" s="1"/>
      <c r="WL316" s="1"/>
      <c r="WM316" s="1"/>
      <c r="WN316" s="1"/>
      <c r="WO316" s="1"/>
      <c r="WP316" s="1"/>
      <c r="WQ316" s="1"/>
      <c r="WR316" s="1"/>
      <c r="WS316" s="1"/>
      <c r="WT316" s="1"/>
      <c r="WU316" s="1"/>
      <c r="WV316" s="1"/>
      <c r="WW316" s="1"/>
      <c r="WX316" s="1"/>
      <c r="WY316" s="1"/>
      <c r="WZ316" s="1"/>
      <c r="XA316" s="1"/>
      <c r="XB316" s="1"/>
      <c r="XC316" s="1"/>
      <c r="XD316" s="1"/>
      <c r="XE316" s="1"/>
      <c r="XF316" s="1"/>
      <c r="XG316" s="1"/>
      <c r="XH316" s="1"/>
      <c r="XI316" s="1"/>
      <c r="XJ316" s="1"/>
      <c r="XK316" s="1"/>
      <c r="XL316" s="1"/>
      <c r="XM316" s="1"/>
      <c r="XN316" s="1"/>
      <c r="XO316" s="1"/>
      <c r="XP316" s="1"/>
      <c r="XQ316" s="1"/>
      <c r="XR316" s="1"/>
      <c r="XS316" s="1"/>
      <c r="XT316" s="1"/>
      <c r="XU316" s="1"/>
      <c r="XV316" s="1"/>
      <c r="XW316" s="1"/>
      <c r="XX316" s="1"/>
      <c r="XY316" s="1"/>
      <c r="XZ316" s="1"/>
      <c r="YA316" s="1"/>
      <c r="YB316" s="1"/>
      <c r="YC316" s="1"/>
      <c r="YD316" s="1"/>
      <c r="YE316" s="1"/>
      <c r="YF316" s="1"/>
      <c r="YG316" s="1"/>
      <c r="YH316" s="1"/>
      <c r="YI316" s="1"/>
      <c r="YJ316" s="1"/>
      <c r="YK316" s="1"/>
      <c r="YL316" s="1"/>
      <c r="YM316" s="1"/>
      <c r="YN316" s="1"/>
      <c r="YO316" s="1"/>
      <c r="YP316" s="1"/>
      <c r="YQ316" s="1"/>
      <c r="YR316" s="1"/>
      <c r="YS316" s="1"/>
      <c r="YT316" s="1"/>
      <c r="YU316" s="1"/>
      <c r="YV316" s="1"/>
      <c r="YW316" s="1"/>
      <c r="YX316" s="1"/>
      <c r="YY316" s="1"/>
      <c r="YZ316" s="1"/>
      <c r="ZA316" s="1"/>
      <c r="ZB316" s="1"/>
      <c r="ZC316" s="1"/>
      <c r="ZD316" s="1"/>
      <c r="ZE316" s="1"/>
      <c r="ZF316" s="1"/>
      <c r="ZG316" s="1"/>
      <c r="ZH316" s="1"/>
      <c r="ZI316" s="1"/>
      <c r="ZJ316" s="1"/>
      <c r="ZK316" s="1"/>
      <c r="ZL316" s="1"/>
      <c r="ZM316" s="1"/>
      <c r="ZN316" s="1"/>
      <c r="ZO316" s="1"/>
      <c r="ZP316" s="1"/>
      <c r="ZQ316" s="1"/>
      <c r="ZR316" s="1"/>
      <c r="ZS316" s="1"/>
      <c r="ZT316" s="1"/>
      <c r="ZU316" s="1"/>
      <c r="ZV316" s="1"/>
      <c r="ZW316" s="1"/>
      <c r="ZX316" s="1"/>
      <c r="ZY316" s="1"/>
      <c r="ZZ316" s="1"/>
      <c r="AAA316" s="1"/>
      <c r="AAB316" s="1"/>
      <c r="AAC316" s="1"/>
      <c r="AAD316" s="1"/>
      <c r="AAE316" s="1"/>
      <c r="AAF316" s="1"/>
      <c r="AAG316" s="1"/>
      <c r="AAH316" s="1"/>
      <c r="AAI316" s="1"/>
      <c r="AAJ316" s="1"/>
      <c r="AAK316" s="1"/>
      <c r="AAL316" s="1"/>
      <c r="AAM316" s="1"/>
      <c r="AAN316" s="1"/>
      <c r="AAO316" s="1"/>
      <c r="AAP316" s="1"/>
      <c r="AAQ316" s="1"/>
      <c r="AAR316" s="1"/>
      <c r="AAS316" s="1"/>
      <c r="AAT316" s="1"/>
      <c r="AAU316" s="1"/>
      <c r="AAV316" s="1"/>
      <c r="AAW316" s="1"/>
      <c r="AAX316" s="1"/>
      <c r="AAY316" s="1"/>
      <c r="AAZ316" s="1"/>
      <c r="ABA316" s="1"/>
      <c r="ABB316" s="1"/>
      <c r="ABC316" s="1"/>
      <c r="ABD316" s="1"/>
      <c r="ABE316" s="1"/>
      <c r="ABF316" s="1"/>
      <c r="ABG316" s="1"/>
      <c r="ABH316" s="1"/>
      <c r="ABI316" s="1"/>
      <c r="ABJ316" s="1"/>
      <c r="ABK316" s="1"/>
      <c r="ABL316" s="1"/>
      <c r="ABM316" s="1"/>
      <c r="ABN316" s="1"/>
      <c r="ABO316" s="1"/>
      <c r="ABP316" s="1"/>
      <c r="ABQ316" s="1"/>
      <c r="ABR316" s="1"/>
      <c r="ABS316" s="1"/>
      <c r="ABT316" s="1"/>
      <c r="ABU316" s="1"/>
      <c r="ABV316" s="1"/>
      <c r="ABW316" s="1"/>
      <c r="ABX316" s="1"/>
      <c r="ABY316" s="1"/>
      <c r="ABZ316" s="1"/>
      <c r="ACA316" s="1"/>
      <c r="ACB316" s="1"/>
      <c r="ACC316" s="1"/>
      <c r="ACD316" s="1"/>
      <c r="ACE316" s="1"/>
      <c r="ACF316" s="1"/>
      <c r="ACG316" s="1"/>
      <c r="ACH316" s="1"/>
      <c r="ACI316" s="1"/>
      <c r="ACJ316" s="1"/>
      <c r="ACK316" s="1"/>
      <c r="ACL316" s="1"/>
      <c r="ACM316" s="1"/>
      <c r="ACN316" s="1"/>
      <c r="ACO316" s="1"/>
      <c r="ACP316" s="1"/>
      <c r="ACQ316" s="1"/>
      <c r="ACR316" s="1"/>
      <c r="ACS316" s="1"/>
      <c r="ACT316" s="1"/>
      <c r="ACU316" s="1"/>
      <c r="ACV316" s="1"/>
      <c r="ACW316" s="1"/>
      <c r="ACX316" s="1"/>
      <c r="ACY316" s="1"/>
      <c r="ACZ316" s="1"/>
      <c r="ADA316" s="1"/>
      <c r="ADB316" s="1"/>
      <c r="ADC316" s="1"/>
      <c r="ADD316" s="1"/>
      <c r="ADE316" s="1"/>
      <c r="ADF316" s="1"/>
      <c r="ADG316" s="1"/>
      <c r="ADH316" s="1"/>
      <c r="ADI316" s="1"/>
      <c r="ADJ316" s="1"/>
      <c r="ADK316" s="1"/>
      <c r="ADL316" s="1"/>
      <c r="ADM316" s="1"/>
      <c r="ADN316" s="1"/>
      <c r="ADO316" s="1"/>
      <c r="ADP316" s="1"/>
      <c r="ADQ316" s="1"/>
      <c r="ADR316" s="1"/>
      <c r="ADS316" s="1"/>
      <c r="ADT316" s="1"/>
      <c r="ADU316" s="1"/>
      <c r="ADV316" s="1"/>
      <c r="ADW316" s="1"/>
      <c r="ADX316" s="1"/>
      <c r="ADY316" s="1"/>
      <c r="ADZ316" s="1"/>
      <c r="AEA316" s="1"/>
      <c r="AEB316" s="1"/>
      <c r="AEC316" s="1"/>
      <c r="AED316" s="1"/>
      <c r="AEE316" s="1"/>
      <c r="AEF316" s="1"/>
      <c r="AEG316" s="1"/>
      <c r="AEH316" s="1"/>
      <c r="AEI316" s="1"/>
      <c r="AEJ316" s="1"/>
      <c r="AEK316" s="1"/>
      <c r="AEL316" s="1"/>
      <c r="AEM316" s="1"/>
      <c r="AEN316" s="1"/>
      <c r="AEO316" s="1"/>
      <c r="AEP316" s="1"/>
      <c r="AEQ316" s="1"/>
      <c r="AER316" s="1"/>
      <c r="AES316" s="1"/>
      <c r="AET316" s="1"/>
      <c r="AEU316" s="1"/>
      <c r="AEV316" s="1"/>
      <c r="AEW316" s="1"/>
      <c r="AEX316" s="1"/>
      <c r="AEY316" s="1"/>
      <c r="AEZ316" s="1"/>
      <c r="AFA316" s="1"/>
      <c r="AFB316" s="1"/>
      <c r="AFC316" s="1"/>
      <c r="AFD316" s="1"/>
      <c r="AFE316" s="1"/>
      <c r="AFF316" s="1"/>
      <c r="AFG316" s="1"/>
      <c r="AFH316" s="1"/>
      <c r="AFI316" s="1"/>
      <c r="AFJ316" s="1"/>
      <c r="AFK316" s="1"/>
      <c r="AFL316" s="1"/>
      <c r="AFM316" s="1"/>
      <c r="AFN316" s="1"/>
      <c r="AFO316" s="1"/>
      <c r="AFP316" s="1"/>
      <c r="AFQ316" s="1"/>
      <c r="AFR316" s="1"/>
      <c r="AFS316" s="1"/>
      <c r="AFT316" s="1"/>
      <c r="AFU316" s="1"/>
      <c r="AFV316" s="1"/>
      <c r="AFW316" s="1"/>
      <c r="AFX316" s="1"/>
      <c r="AFY316" s="1"/>
      <c r="AFZ316" s="1"/>
      <c r="AGA316" s="1"/>
      <c r="AGB316" s="1"/>
      <c r="AGC316" s="1"/>
      <c r="AGD316" s="1"/>
      <c r="AGE316" s="1"/>
      <c r="AGF316" s="1"/>
      <c r="AGG316" s="1"/>
      <c r="AGH316" s="1"/>
      <c r="AGI316" s="1"/>
      <c r="AGJ316" s="1"/>
      <c r="AGK316" s="1"/>
      <c r="AGL316" s="1"/>
      <c r="AGM316" s="1"/>
      <c r="AGN316" s="1"/>
      <c r="AGO316" s="1"/>
      <c r="AGP316" s="1"/>
      <c r="AGQ316" s="1"/>
      <c r="AGR316" s="1"/>
      <c r="AGS316" s="1"/>
      <c r="AGT316" s="1"/>
      <c r="AGU316" s="1"/>
      <c r="AGV316" s="1"/>
      <c r="AGW316" s="1"/>
      <c r="AGX316" s="1"/>
      <c r="AGY316" s="1"/>
      <c r="AGZ316" s="1"/>
      <c r="AHA316" s="1"/>
      <c r="AHB316" s="1"/>
      <c r="AHC316" s="1"/>
      <c r="AHD316" s="1"/>
      <c r="AHE316" s="1"/>
      <c r="AHF316" s="1"/>
      <c r="AHG316" s="1"/>
      <c r="AHH316" s="1"/>
      <c r="AHI316" s="1"/>
      <c r="AHJ316" s="1"/>
      <c r="AHK316" s="1"/>
      <c r="AHL316" s="1"/>
      <c r="AHM316" s="1"/>
      <c r="AHN316" s="1"/>
      <c r="AHO316" s="1"/>
      <c r="AHP316" s="1"/>
      <c r="AHQ316" s="1"/>
      <c r="AHR316" s="1"/>
      <c r="AHS316" s="1"/>
      <c r="AHT316" s="1"/>
      <c r="AHU316" s="1"/>
      <c r="AHV316" s="1"/>
      <c r="AHW316" s="1"/>
      <c r="AHX316" s="1"/>
      <c r="AHY316" s="1"/>
      <c r="AHZ316" s="1"/>
      <c r="AIA316" s="1"/>
      <c r="AIB316" s="1"/>
      <c r="AIC316" s="1"/>
      <c r="AID316" s="1"/>
      <c r="AIE316" s="1"/>
      <c r="AIF316" s="1"/>
      <c r="AIG316" s="1"/>
      <c r="AIH316" s="1"/>
      <c r="AII316" s="1"/>
      <c r="AIJ316" s="1"/>
      <c r="AIK316" s="1"/>
      <c r="AIL316" s="1"/>
      <c r="AIM316" s="1"/>
      <c r="AIN316" s="1"/>
      <c r="AIO316" s="1"/>
      <c r="AIP316" s="1"/>
      <c r="AIQ316" s="1"/>
      <c r="AIR316" s="1"/>
      <c r="AIS316" s="1"/>
      <c r="AIT316" s="1"/>
      <c r="AIU316" s="1"/>
      <c r="AIV316" s="1"/>
      <c r="AIW316" s="1"/>
      <c r="AIX316" s="1"/>
      <c r="AIY316" s="1"/>
      <c r="AIZ316" s="1"/>
      <c r="AJA316" s="1"/>
      <c r="AJB316" s="1"/>
      <c r="AJC316" s="1"/>
      <c r="AJD316" s="1"/>
      <c r="AJE316" s="1"/>
      <c r="AJF316" s="1"/>
      <c r="AJG316" s="1"/>
      <c r="AJH316" s="1"/>
      <c r="AJI316" s="1"/>
      <c r="AJJ316" s="1"/>
      <c r="AJK316" s="1"/>
      <c r="AJL316" s="1"/>
      <c r="AJM316" s="1"/>
      <c r="AJN316" s="1"/>
      <c r="AJO316" s="1"/>
      <c r="AJP316" s="1"/>
      <c r="AJQ316" s="1"/>
      <c r="AJR316" s="1"/>
      <c r="AJS316" s="1"/>
      <c r="AJT316" s="1"/>
      <c r="AJU316" s="1"/>
      <c r="AJV316" s="1"/>
      <c r="AJW316" s="1"/>
      <c r="AJX316" s="1"/>
      <c r="AJY316" s="1"/>
      <c r="AJZ316" s="1"/>
      <c r="AKA316" s="1"/>
      <c r="AKB316" s="1"/>
      <c r="AKC316" s="1"/>
      <c r="AKD316" s="1"/>
      <c r="AKE316" s="1"/>
      <c r="AKF316" s="1"/>
      <c r="AKG316" s="1"/>
      <c r="AKH316" s="1"/>
      <c r="AKI316" s="1"/>
      <c r="AKJ316" s="1"/>
      <c r="AKK316" s="1"/>
      <c r="AKL316" s="1"/>
      <c r="AKM316" s="1"/>
      <c r="AKN316" s="1"/>
      <c r="AKO316" s="1"/>
      <c r="AKP316" s="1"/>
      <c r="AKQ316" s="1"/>
      <c r="AKR316" s="1"/>
      <c r="AKS316" s="1"/>
      <c r="AKT316" s="1"/>
      <c r="AKU316" s="1"/>
      <c r="AKV316" s="1"/>
      <c r="AKW316" s="1"/>
      <c r="AKX316" s="1"/>
      <c r="AKY316" s="1"/>
      <c r="AKZ316" s="1"/>
      <c r="ALA316" s="1"/>
      <c r="ALB316" s="1"/>
      <c r="ALC316" s="1"/>
      <c r="ALD316" s="1"/>
      <c r="ALE316" s="1"/>
      <c r="ALF316" s="1"/>
      <c r="ALG316" s="1"/>
      <c r="ALH316" s="1"/>
      <c r="ALI316" s="1"/>
      <c r="ALJ316" s="1"/>
      <c r="ALK316" s="1"/>
      <c r="ALL316" s="1"/>
      <c r="ALM316" s="1"/>
      <c r="ALN316" s="1"/>
      <c r="ALO316" s="1"/>
      <c r="ALP316" s="1"/>
      <c r="ALQ316" s="1"/>
      <c r="ALR316" s="1"/>
      <c r="ALS316" s="1"/>
      <c r="ALT316" s="1"/>
      <c r="ALU316" s="1"/>
      <c r="ALV316" s="1"/>
      <c r="ALW316" s="1"/>
      <c r="ALX316" s="1"/>
      <c r="ALY316" s="1"/>
      <c r="ALZ316" s="1"/>
      <c r="AMA316" s="1"/>
      <c r="AMB316" s="1"/>
      <c r="AMC316" s="1"/>
      <c r="AMD316" s="1"/>
      <c r="AME316" s="1"/>
      <c r="AMF316" s="1"/>
      <c r="AMG316" s="1"/>
      <c r="AMH316" s="1"/>
      <c r="AMI316" s="1"/>
      <c r="AMJ316" s="1"/>
      <c r="AMK316" s="1"/>
      <c r="AML316" s="1"/>
      <c r="AMM316" s="1"/>
      <c r="AMN316" s="1"/>
      <c r="AMO316" s="1"/>
      <c r="AMP316" s="1"/>
      <c r="AMQ316" s="1"/>
      <c r="AMR316" s="1"/>
      <c r="AMS316" s="1"/>
      <c r="AMT316" s="1"/>
      <c r="AMU316" s="1"/>
      <c r="AMV316" s="1"/>
      <c r="AMW316" s="1"/>
      <c r="AMX316" s="1"/>
      <c r="AMY316" s="1"/>
      <c r="AMZ316" s="1"/>
      <c r="ANA316" s="1"/>
      <c r="ANB316" s="1"/>
      <c r="ANC316" s="1"/>
      <c r="AND316" s="1"/>
      <c r="ANE316" s="1"/>
      <c r="ANF316" s="1"/>
      <c r="ANG316" s="1"/>
      <c r="ANH316" s="1"/>
      <c r="ANI316" s="1"/>
      <c r="ANJ316" s="1"/>
      <c r="ANK316" s="1"/>
      <c r="ANL316" s="1"/>
      <c r="ANM316" s="1"/>
      <c r="ANN316" s="1"/>
      <c r="ANO316" s="1"/>
      <c r="ANP316" s="1"/>
      <c r="ANQ316" s="1"/>
      <c r="ANR316" s="1"/>
      <c r="ANS316" s="1"/>
      <c r="ANT316" s="1"/>
      <c r="ANU316" s="1"/>
      <c r="ANV316" s="1"/>
      <c r="ANW316" s="1"/>
      <c r="ANX316" s="1"/>
      <c r="ANY316" s="1"/>
      <c r="ANZ316" s="1"/>
      <c r="AOA316" s="1"/>
      <c r="AOB316" s="1"/>
      <c r="AOC316" s="1"/>
      <c r="AOD316" s="1"/>
      <c r="AOE316" s="1"/>
      <c r="AOF316" s="1"/>
      <c r="AOG316" s="1"/>
      <c r="AOH316" s="1"/>
      <c r="AOI316" s="1"/>
      <c r="AOJ316" s="1"/>
      <c r="AOK316" s="1"/>
      <c r="AOL316" s="1"/>
      <c r="AOM316" s="1"/>
      <c r="AON316" s="1"/>
      <c r="AOO316" s="1"/>
      <c r="AOP316" s="1"/>
      <c r="AOQ316" s="1"/>
      <c r="AOR316" s="1"/>
      <c r="AOS316" s="1"/>
      <c r="AOT316" s="1"/>
      <c r="AOU316" s="1"/>
      <c r="AOV316" s="1"/>
      <c r="AOW316" s="1"/>
      <c r="AOX316" s="1"/>
      <c r="AOY316" s="1"/>
      <c r="AOZ316" s="1"/>
      <c r="APA316" s="1"/>
      <c r="APB316" s="1"/>
      <c r="APC316" s="1"/>
      <c r="APD316" s="1"/>
      <c r="APE316" s="1"/>
      <c r="APF316" s="1"/>
      <c r="APG316" s="1"/>
      <c r="APH316" s="1"/>
      <c r="API316" s="1"/>
      <c r="APJ316" s="1"/>
      <c r="APK316" s="1"/>
      <c r="APL316" s="1"/>
      <c r="APM316" s="1"/>
      <c r="APN316" s="1"/>
      <c r="APO316" s="1"/>
      <c r="APP316" s="1"/>
      <c r="APQ316" s="1"/>
      <c r="APR316" s="1"/>
      <c r="APS316" s="1"/>
      <c r="APT316" s="1"/>
      <c r="APU316" s="1"/>
      <c r="APV316" s="1"/>
      <c r="APW316" s="1"/>
      <c r="APX316" s="1"/>
      <c r="APY316" s="1"/>
      <c r="APZ316" s="1"/>
      <c r="AQA316" s="1"/>
      <c r="AQB316" s="1"/>
      <c r="AQC316" s="1"/>
      <c r="AQD316" s="1"/>
      <c r="AQE316" s="1"/>
      <c r="AQF316" s="1"/>
      <c r="AQG316" s="1"/>
      <c r="AQH316" s="1"/>
      <c r="AQI316" s="1"/>
      <c r="AQJ316" s="1"/>
      <c r="AQK316" s="1"/>
      <c r="AQL316" s="1"/>
      <c r="AQM316" s="1"/>
      <c r="AQN316" s="1"/>
      <c r="AQO316" s="1"/>
      <c r="AQP316" s="1"/>
      <c r="AQQ316" s="1"/>
      <c r="AQR316" s="1"/>
      <c r="AQS316" s="1"/>
      <c r="AQT316" s="1"/>
      <c r="AQU316" s="1"/>
      <c r="AQV316" s="1"/>
      <c r="AQW316" s="1"/>
      <c r="AQX316" s="1"/>
      <c r="AQY316" s="1"/>
      <c r="AQZ316" s="1"/>
      <c r="ARA316" s="1"/>
      <c r="ARB316" s="1"/>
      <c r="ARC316" s="1"/>
      <c r="ARD316" s="1"/>
      <c r="ARE316" s="1"/>
      <c r="ARF316" s="1"/>
      <c r="ARG316" s="1"/>
      <c r="ARH316" s="1"/>
      <c r="ARI316" s="1"/>
      <c r="ARJ316" s="1"/>
      <c r="ARK316" s="1"/>
      <c r="ARL316" s="1"/>
      <c r="ARM316" s="1"/>
      <c r="ARN316" s="1"/>
      <c r="ARO316" s="1"/>
      <c r="ARP316" s="1"/>
      <c r="ARQ316" s="1"/>
      <c r="ARR316" s="1"/>
      <c r="ARS316" s="1"/>
      <c r="ART316" s="1"/>
      <c r="ARU316" s="1"/>
      <c r="ARV316" s="1"/>
      <c r="ARW316" s="1"/>
      <c r="ARX316" s="1"/>
      <c r="ARY316" s="1"/>
      <c r="ARZ316" s="1"/>
      <c r="ASA316" s="1"/>
      <c r="ASB316" s="1"/>
      <c r="ASC316" s="1"/>
      <c r="ASD316" s="1"/>
      <c r="ASE316" s="1"/>
      <c r="ASF316" s="1"/>
      <c r="ASG316" s="1"/>
      <c r="ASH316" s="1"/>
      <c r="ASI316" s="1"/>
      <c r="ASJ316" s="1"/>
      <c r="ASK316" s="1"/>
      <c r="ASL316" s="1"/>
      <c r="ASM316" s="1"/>
      <c r="ASN316" s="1"/>
      <c r="ASO316" s="1"/>
      <c r="ASP316" s="1"/>
      <c r="ASQ316" s="1"/>
      <c r="ASR316" s="1"/>
      <c r="ASS316" s="1"/>
      <c r="AST316" s="1"/>
      <c r="ASU316" s="1"/>
      <c r="ASV316" s="1"/>
      <c r="ASW316" s="1"/>
      <c r="ASX316" s="1"/>
      <c r="ASY316" s="1"/>
      <c r="ASZ316" s="1"/>
      <c r="ATA316" s="1"/>
      <c r="ATB316" s="1"/>
      <c r="ATC316" s="1"/>
      <c r="ATD316" s="1"/>
      <c r="ATE316" s="1"/>
      <c r="ATF316" s="1"/>
      <c r="ATG316" s="1"/>
      <c r="ATH316" s="1"/>
      <c r="ATI316" s="1"/>
      <c r="ATJ316" s="1"/>
      <c r="ATK316" s="1"/>
      <c r="ATL316" s="1"/>
      <c r="ATM316" s="1"/>
      <c r="ATN316" s="1"/>
      <c r="ATO316" s="1"/>
      <c r="ATP316" s="1"/>
      <c r="ATQ316" s="1"/>
      <c r="ATR316" s="1"/>
      <c r="ATS316" s="1"/>
      <c r="ATT316" s="1"/>
      <c r="ATU316" s="1"/>
      <c r="ATV316" s="1"/>
      <c r="ATW316" s="1"/>
      <c r="ATX316" s="1"/>
      <c r="ATY316" s="1"/>
      <c r="ATZ316" s="1"/>
      <c r="AUA316" s="1"/>
      <c r="AUB316" s="1"/>
      <c r="AUC316" s="1"/>
      <c r="AUD316" s="1"/>
      <c r="AUE316" s="1"/>
      <c r="AUF316" s="1"/>
      <c r="AUG316" s="1"/>
      <c r="AUH316" s="1"/>
      <c r="AUI316" s="1"/>
      <c r="AUJ316" s="1"/>
      <c r="AUK316" s="1"/>
      <c r="AUL316" s="1"/>
      <c r="AUM316" s="1"/>
      <c r="AUN316" s="1"/>
      <c r="AUO316" s="1"/>
      <c r="AUP316" s="1"/>
      <c r="AUQ316" s="1"/>
      <c r="AUR316" s="1"/>
      <c r="AUS316" s="1"/>
      <c r="AUT316" s="1"/>
      <c r="AUU316" s="1"/>
      <c r="AUV316" s="1"/>
      <c r="AUW316" s="1"/>
      <c r="AUX316" s="1"/>
      <c r="AUY316" s="1"/>
      <c r="AUZ316" s="1"/>
      <c r="AVA316" s="1"/>
      <c r="AVB316" s="1"/>
      <c r="AVC316" s="1"/>
      <c r="AVD316" s="1"/>
      <c r="AVE316" s="1"/>
      <c r="AVF316" s="1"/>
      <c r="AVG316" s="1"/>
      <c r="AVH316" s="1"/>
      <c r="AVI316" s="1"/>
      <c r="AVJ316" s="1"/>
      <c r="AVK316" s="1"/>
      <c r="AVL316" s="1"/>
      <c r="AVM316" s="1"/>
      <c r="AVN316" s="1"/>
      <c r="AVO316" s="1"/>
      <c r="AVP316" s="1"/>
      <c r="AVQ316" s="1"/>
      <c r="AVR316" s="1"/>
      <c r="AVS316" s="1"/>
      <c r="AVT316" s="1"/>
      <c r="AVU316" s="1"/>
      <c r="AVV316" s="1"/>
      <c r="AVW316" s="1"/>
      <c r="AVX316" s="1"/>
      <c r="AVY316" s="1"/>
      <c r="AVZ316" s="1"/>
      <c r="AWA316" s="1"/>
      <c r="AWB316" s="1"/>
      <c r="AWC316" s="1"/>
      <c r="AWD316" s="1"/>
      <c r="AWE316" s="1"/>
      <c r="AWF316" s="1"/>
      <c r="AWG316" s="1"/>
      <c r="AWH316" s="1"/>
      <c r="AWI316" s="1"/>
      <c r="AWJ316" s="1"/>
      <c r="AWK316" s="1"/>
      <c r="AWL316" s="1"/>
      <c r="AWM316" s="1"/>
      <c r="AWN316" s="1"/>
      <c r="AWO316" s="1"/>
      <c r="AWP316" s="1"/>
      <c r="AWQ316" s="1"/>
      <c r="AWR316" s="1"/>
      <c r="AWS316" s="1"/>
      <c r="AWT316" s="1"/>
      <c r="AWU316" s="1"/>
      <c r="AWV316" s="1"/>
      <c r="AWW316" s="1"/>
      <c r="AWX316" s="1"/>
      <c r="AWY316" s="1"/>
      <c r="AWZ316" s="1"/>
      <c r="AXA316" s="1"/>
      <c r="AXB316" s="1"/>
      <c r="AXC316" s="1"/>
      <c r="AXD316" s="1"/>
      <c r="AXE316" s="1"/>
      <c r="AXF316" s="1"/>
      <c r="AXG316" s="1"/>
      <c r="AXH316" s="1"/>
      <c r="AXI316" s="1"/>
      <c r="AXJ316" s="1"/>
      <c r="AXK316" s="1"/>
      <c r="AXL316" s="1"/>
      <c r="AXM316" s="1"/>
      <c r="AXN316" s="1"/>
      <c r="AXO316" s="1"/>
      <c r="AXP316" s="1"/>
      <c r="AXQ316" s="1"/>
      <c r="AXR316" s="1"/>
      <c r="AXS316" s="1"/>
      <c r="AXT316" s="1"/>
      <c r="AXU316" s="1"/>
      <c r="AXV316" s="1"/>
      <c r="AXW316" s="1"/>
      <c r="AXX316" s="1"/>
      <c r="AXY316" s="1"/>
      <c r="AXZ316" s="1"/>
      <c r="AYA316" s="1"/>
      <c r="AYB316" s="1"/>
      <c r="AYC316" s="1"/>
      <c r="AYD316" s="1"/>
      <c r="AYE316" s="1"/>
      <c r="AYF316" s="1"/>
      <c r="AYG316" s="1"/>
      <c r="AYH316" s="1"/>
      <c r="AYI316" s="1"/>
      <c r="AYJ316" s="1"/>
      <c r="AYK316" s="1"/>
      <c r="AYL316" s="1"/>
      <c r="AYM316" s="1"/>
      <c r="AYN316" s="1"/>
      <c r="AYO316" s="1"/>
      <c r="AYP316" s="1"/>
      <c r="AYQ316" s="1"/>
      <c r="AYR316" s="1"/>
      <c r="AYS316" s="1"/>
      <c r="AYT316" s="1"/>
      <c r="AYU316" s="1"/>
      <c r="AYV316" s="1"/>
      <c r="AYW316" s="1"/>
      <c r="AYX316" s="1"/>
      <c r="AYY316" s="1"/>
      <c r="AYZ316" s="1"/>
      <c r="AZA316" s="1"/>
      <c r="AZB316" s="1"/>
      <c r="AZC316" s="1"/>
      <c r="AZD316" s="1"/>
      <c r="AZE316" s="1"/>
      <c r="AZF316" s="1"/>
      <c r="AZG316" s="1"/>
      <c r="AZH316" s="1"/>
      <c r="AZI316" s="1"/>
      <c r="AZJ316" s="1"/>
      <c r="AZK316" s="1"/>
      <c r="AZL316" s="1"/>
      <c r="AZM316" s="1"/>
      <c r="AZN316" s="1"/>
      <c r="AZO316" s="1"/>
      <c r="AZP316" s="1"/>
      <c r="AZQ316" s="1"/>
      <c r="AZR316" s="1"/>
      <c r="AZS316" s="1"/>
      <c r="AZT316" s="1"/>
      <c r="AZU316" s="1"/>
      <c r="AZV316" s="1"/>
      <c r="AZW316" s="1"/>
      <c r="AZX316" s="1"/>
      <c r="AZY316" s="1"/>
      <c r="AZZ316" s="1"/>
      <c r="BAA316" s="1"/>
      <c r="BAB316" s="1"/>
      <c r="BAC316" s="1"/>
      <c r="BAD316" s="1"/>
      <c r="BAE316" s="1"/>
      <c r="BAF316" s="1"/>
      <c r="BAG316" s="1"/>
      <c r="BAH316" s="1"/>
      <c r="BAI316" s="1"/>
      <c r="BAJ316" s="1"/>
      <c r="BAK316" s="1"/>
      <c r="BAL316" s="1"/>
      <c r="BAM316" s="1"/>
      <c r="BAN316" s="1"/>
      <c r="BAO316" s="1"/>
      <c r="BAP316" s="1"/>
      <c r="BAQ316" s="1"/>
      <c r="BAR316" s="1"/>
      <c r="BAS316" s="1"/>
      <c r="BAT316" s="1"/>
      <c r="BAU316" s="1"/>
      <c r="BAV316" s="1"/>
      <c r="BAW316" s="1"/>
      <c r="BAX316" s="1"/>
      <c r="BAY316" s="1"/>
      <c r="BAZ316" s="1"/>
      <c r="BBA316" s="1"/>
      <c r="BBB316" s="1"/>
      <c r="BBC316" s="1"/>
      <c r="BBD316" s="1"/>
      <c r="BBE316" s="1"/>
      <c r="BBF316" s="1"/>
      <c r="BBG316" s="1"/>
      <c r="BBH316" s="1"/>
      <c r="BBI316" s="1"/>
      <c r="BBJ316" s="1"/>
      <c r="BBK316" s="1"/>
      <c r="BBL316" s="1"/>
      <c r="BBM316" s="1"/>
      <c r="BBN316" s="1"/>
      <c r="BBO316" s="1"/>
      <c r="BBP316" s="1"/>
      <c r="BBQ316" s="1"/>
      <c r="BBR316" s="1"/>
      <c r="BBS316" s="1"/>
      <c r="BBT316" s="1"/>
      <c r="BBU316" s="1"/>
      <c r="BBV316" s="1"/>
      <c r="BBW316" s="1"/>
      <c r="BBX316" s="1"/>
      <c r="BBY316" s="1"/>
      <c r="BBZ316" s="1"/>
      <c r="BCA316" s="1"/>
      <c r="BCB316" s="1"/>
      <c r="BCC316" s="1"/>
      <c r="BCD316" s="1"/>
      <c r="BCE316" s="1"/>
      <c r="BCF316" s="1"/>
      <c r="BCG316" s="1"/>
      <c r="BCH316" s="1"/>
      <c r="BCI316" s="1"/>
      <c r="BCJ316" s="1"/>
      <c r="BCK316" s="1"/>
      <c r="BCL316" s="1"/>
      <c r="BCM316" s="1"/>
      <c r="BCN316" s="1"/>
      <c r="BCO316" s="1"/>
      <c r="BCP316" s="1"/>
      <c r="BCQ316" s="1"/>
      <c r="BCR316" s="1"/>
      <c r="BCS316" s="1"/>
      <c r="BCT316" s="1"/>
      <c r="BCU316" s="1"/>
      <c r="BCV316" s="1"/>
      <c r="BCW316" s="1"/>
      <c r="BCX316" s="1"/>
      <c r="BCY316" s="1"/>
      <c r="BCZ316" s="1"/>
      <c r="BDA316" s="1"/>
      <c r="BDB316" s="1"/>
      <c r="BDC316" s="1"/>
      <c r="BDD316" s="1"/>
      <c r="BDE316" s="1"/>
      <c r="BDF316" s="1"/>
      <c r="BDG316" s="1"/>
      <c r="BDH316" s="1"/>
      <c r="BDI316" s="1"/>
      <c r="BDJ316" s="1"/>
      <c r="BDK316" s="1"/>
      <c r="BDL316" s="1"/>
      <c r="BDM316" s="1"/>
      <c r="BDN316" s="1"/>
      <c r="BDO316" s="1"/>
      <c r="BDP316" s="1"/>
      <c r="BDQ316" s="1"/>
      <c r="BDR316" s="1"/>
      <c r="BDS316" s="1"/>
      <c r="BDT316" s="1"/>
      <c r="BDU316" s="1"/>
      <c r="BDV316" s="1"/>
      <c r="BDW316" s="1"/>
      <c r="BDX316" s="1"/>
      <c r="BDY316" s="1"/>
      <c r="BDZ316" s="1"/>
      <c r="BEA316" s="1"/>
      <c r="BEB316" s="1"/>
      <c r="BEC316" s="1"/>
      <c r="BED316" s="1"/>
      <c r="BEE316" s="1"/>
      <c r="BEF316" s="1"/>
      <c r="BEG316" s="1"/>
      <c r="BEH316" s="1"/>
      <c r="BEI316" s="1"/>
      <c r="BEJ316" s="1"/>
      <c r="BEK316" s="1"/>
      <c r="BEL316" s="1"/>
      <c r="BEM316" s="1"/>
      <c r="BEN316" s="1"/>
      <c r="BEO316" s="1"/>
      <c r="BEP316" s="1"/>
      <c r="BEQ316" s="1"/>
      <c r="BER316" s="1"/>
      <c r="BES316" s="1"/>
      <c r="BET316" s="1"/>
      <c r="BEU316" s="1"/>
      <c r="BEV316" s="1"/>
      <c r="BEW316" s="1"/>
      <c r="BEX316" s="1"/>
      <c r="BEY316" s="1"/>
      <c r="BEZ316" s="1"/>
      <c r="BFA316" s="1"/>
      <c r="BFB316" s="1"/>
      <c r="BFC316" s="1"/>
      <c r="BFD316" s="1"/>
      <c r="BFE316" s="1"/>
      <c r="BFF316" s="1"/>
      <c r="BFG316" s="1"/>
      <c r="BFH316" s="1"/>
      <c r="BFI316" s="1"/>
      <c r="BFJ316" s="1"/>
      <c r="BFK316" s="1"/>
      <c r="BFL316" s="1"/>
      <c r="BFM316" s="1"/>
      <c r="BFN316" s="1"/>
      <c r="BFO316" s="1"/>
      <c r="BFP316" s="1"/>
      <c r="BFQ316" s="1"/>
      <c r="BFR316" s="1"/>
      <c r="BFS316" s="1"/>
      <c r="BFT316" s="1"/>
      <c r="BFU316" s="1"/>
      <c r="BFV316" s="1"/>
      <c r="BFW316" s="1"/>
      <c r="BFX316" s="1"/>
      <c r="BFY316" s="1"/>
      <c r="BFZ316" s="1"/>
      <c r="BGA316" s="1"/>
      <c r="BGB316" s="1"/>
      <c r="BGC316" s="1"/>
      <c r="BGD316" s="1"/>
      <c r="BGE316" s="1"/>
      <c r="BGF316" s="1"/>
      <c r="BGG316" s="1"/>
      <c r="BGH316" s="1"/>
      <c r="BGI316" s="1"/>
      <c r="BGJ316" s="1"/>
      <c r="BGK316" s="1"/>
      <c r="BGL316" s="1"/>
      <c r="BGM316" s="1"/>
      <c r="BGN316" s="1"/>
      <c r="BGO316" s="1"/>
      <c r="BGP316" s="1"/>
      <c r="BGQ316" s="1"/>
      <c r="BGR316" s="1"/>
      <c r="BGS316" s="1"/>
      <c r="BGT316" s="1"/>
      <c r="BGU316" s="1"/>
      <c r="BGV316" s="1"/>
      <c r="BGW316" s="1"/>
      <c r="BGX316" s="1"/>
      <c r="BGY316" s="1"/>
      <c r="BGZ316" s="1"/>
      <c r="BHA316" s="1"/>
      <c r="BHB316" s="1"/>
      <c r="BHC316" s="1"/>
      <c r="BHD316" s="1"/>
      <c r="BHE316" s="1"/>
      <c r="BHF316" s="1"/>
      <c r="BHG316" s="1"/>
      <c r="BHH316" s="1"/>
      <c r="BHI316" s="1"/>
      <c r="BHJ316" s="1"/>
      <c r="BHK316" s="1"/>
      <c r="BHL316" s="1"/>
      <c r="BHM316" s="1"/>
      <c r="BHN316" s="1"/>
      <c r="BHO316" s="1"/>
      <c r="BHP316" s="1"/>
      <c r="BHQ316" s="1"/>
      <c r="BHR316" s="1"/>
      <c r="BHS316" s="1"/>
      <c r="BHT316" s="1"/>
      <c r="BHU316" s="1"/>
      <c r="BHV316" s="1"/>
      <c r="BHW316" s="1"/>
      <c r="BHX316" s="1"/>
      <c r="BHY316" s="1"/>
      <c r="BHZ316" s="1"/>
      <c r="BIA316" s="1"/>
      <c r="BIB316" s="1"/>
      <c r="BIC316" s="1"/>
      <c r="BID316" s="1"/>
      <c r="BIE316" s="1"/>
      <c r="BIF316" s="1"/>
      <c r="BIG316" s="1"/>
      <c r="BIH316" s="1"/>
      <c r="BII316" s="1"/>
      <c r="BIJ316" s="1"/>
      <c r="BIK316" s="1"/>
      <c r="BIL316" s="1"/>
      <c r="BIM316" s="1"/>
      <c r="BIN316" s="1"/>
      <c r="BIO316" s="1"/>
      <c r="BIP316" s="1"/>
      <c r="BIQ316" s="1"/>
      <c r="BIR316" s="1"/>
      <c r="BIS316" s="1"/>
      <c r="BIT316" s="1"/>
      <c r="BIU316" s="1"/>
      <c r="BIV316" s="1"/>
      <c r="BIW316" s="1"/>
      <c r="BIX316" s="1"/>
      <c r="BIY316" s="1"/>
      <c r="BIZ316" s="1"/>
      <c r="BJA316" s="1"/>
      <c r="BJB316" s="1"/>
      <c r="BJC316" s="1"/>
      <c r="BJD316" s="1"/>
      <c r="BJE316" s="1"/>
      <c r="BJF316" s="1"/>
      <c r="BJG316" s="1"/>
      <c r="BJH316" s="1"/>
      <c r="BJI316" s="1"/>
      <c r="BJJ316" s="1"/>
      <c r="BJK316" s="1"/>
      <c r="BJL316" s="1"/>
      <c r="BJM316" s="1"/>
      <c r="BJN316" s="1"/>
      <c r="BJO316" s="1"/>
      <c r="BJP316" s="1"/>
      <c r="BJQ316" s="1"/>
      <c r="BJR316" s="1"/>
      <c r="BJS316" s="1"/>
      <c r="BJT316" s="1"/>
      <c r="BJU316" s="1"/>
      <c r="BJV316" s="1"/>
      <c r="BJW316" s="1"/>
      <c r="BJX316" s="1"/>
      <c r="BJY316" s="1"/>
      <c r="BJZ316" s="1"/>
      <c r="BKA316" s="1"/>
      <c r="BKB316" s="1"/>
      <c r="BKC316" s="1"/>
      <c r="BKD316" s="1"/>
      <c r="BKE316" s="1"/>
      <c r="BKF316" s="1"/>
      <c r="BKG316" s="1"/>
      <c r="BKH316" s="1"/>
      <c r="BKI316" s="1"/>
      <c r="BKJ316" s="1"/>
      <c r="BKK316" s="1"/>
      <c r="BKL316" s="1"/>
      <c r="BKM316" s="1"/>
      <c r="BKN316" s="1"/>
      <c r="BKO316" s="1"/>
      <c r="BKP316" s="1"/>
      <c r="BKQ316" s="1"/>
      <c r="BKR316" s="1"/>
      <c r="BKS316" s="1"/>
      <c r="BKT316" s="1"/>
      <c r="BKU316" s="1"/>
      <c r="BKV316" s="1"/>
      <c r="BKW316" s="1"/>
      <c r="BKX316" s="1"/>
      <c r="BKY316" s="1"/>
      <c r="BKZ316" s="1"/>
      <c r="BLA316" s="1"/>
      <c r="BLB316" s="1"/>
      <c r="BLC316" s="1"/>
      <c r="BLD316" s="1"/>
      <c r="BLE316" s="1"/>
      <c r="BLF316" s="1"/>
      <c r="BLG316" s="1"/>
      <c r="BLH316" s="1"/>
      <c r="BLI316" s="1"/>
      <c r="BLJ316" s="1"/>
      <c r="BLK316" s="1"/>
      <c r="BLL316" s="1"/>
      <c r="BLM316" s="1"/>
      <c r="BLN316" s="1"/>
      <c r="BLO316" s="1"/>
      <c r="BLP316" s="1"/>
      <c r="BLQ316" s="1"/>
      <c r="BLR316" s="1"/>
      <c r="BLS316" s="1"/>
      <c r="BLT316" s="1"/>
      <c r="BLU316" s="1"/>
      <c r="BLV316" s="1"/>
      <c r="BLW316" s="1"/>
      <c r="BLX316" s="1"/>
      <c r="BLY316" s="1"/>
      <c r="BLZ316" s="1"/>
      <c r="BMA316" s="1"/>
      <c r="BMB316" s="1"/>
      <c r="BMC316" s="1"/>
      <c r="BMD316" s="1"/>
      <c r="BME316" s="1"/>
      <c r="BMF316" s="1"/>
      <c r="BMG316" s="1"/>
      <c r="BMH316" s="1"/>
      <c r="BMI316" s="1"/>
      <c r="BMJ316" s="1"/>
      <c r="BMK316" s="1"/>
      <c r="BML316" s="1"/>
      <c r="BMM316" s="1"/>
      <c r="BMN316" s="1"/>
      <c r="BMO316" s="1"/>
      <c r="BMP316" s="1"/>
      <c r="BMQ316" s="1"/>
      <c r="BMR316" s="1"/>
      <c r="BMS316" s="1"/>
      <c r="BMT316" s="1"/>
      <c r="BMU316" s="1"/>
      <c r="BMV316" s="1"/>
      <c r="BMW316" s="1"/>
      <c r="BMX316" s="1"/>
      <c r="BMY316" s="1"/>
      <c r="BMZ316" s="1"/>
      <c r="BNA316" s="1"/>
      <c r="BNB316" s="1"/>
      <c r="BNC316" s="1"/>
      <c r="BND316" s="1"/>
      <c r="BNE316" s="1"/>
      <c r="BNF316" s="1"/>
      <c r="BNG316" s="1"/>
      <c r="BNH316" s="1"/>
      <c r="BNI316" s="1"/>
      <c r="BNJ316" s="1"/>
      <c r="BNK316" s="1"/>
      <c r="BNL316" s="1"/>
      <c r="BNM316" s="1"/>
      <c r="BNN316" s="1"/>
      <c r="BNO316" s="1"/>
      <c r="BNP316" s="1"/>
      <c r="BNQ316" s="1"/>
      <c r="BNR316" s="1"/>
      <c r="BNS316" s="1"/>
      <c r="BNT316" s="1"/>
      <c r="BNU316" s="1"/>
      <c r="BNV316" s="1"/>
      <c r="BNW316" s="1"/>
      <c r="BNX316" s="1"/>
      <c r="BNY316" s="1"/>
      <c r="BNZ316" s="1"/>
      <c r="BOA316" s="1"/>
      <c r="BOB316" s="1"/>
      <c r="BOC316" s="1"/>
      <c r="BOD316" s="1"/>
      <c r="BOE316" s="1"/>
      <c r="BOF316" s="1"/>
      <c r="BOG316" s="1"/>
      <c r="BOH316" s="1"/>
      <c r="BOI316" s="1"/>
      <c r="BOJ316" s="1"/>
      <c r="BOK316" s="1"/>
      <c r="BOL316" s="1"/>
      <c r="BOM316" s="1"/>
      <c r="BON316" s="1"/>
      <c r="BOO316" s="1"/>
      <c r="BOP316" s="1"/>
      <c r="BOQ316" s="1"/>
      <c r="BOR316" s="1"/>
      <c r="BOS316" s="1"/>
      <c r="BOT316" s="1"/>
      <c r="BOU316" s="1"/>
      <c r="BOV316" s="1"/>
      <c r="BOW316" s="1"/>
      <c r="BOX316" s="1"/>
      <c r="BOY316" s="1"/>
      <c r="BOZ316" s="1"/>
      <c r="BPA316" s="1"/>
      <c r="BPB316" s="1"/>
      <c r="BPC316" s="1"/>
      <c r="BPD316" s="1"/>
      <c r="BPE316" s="1"/>
      <c r="BPF316" s="1"/>
      <c r="BPG316" s="1"/>
      <c r="BPH316" s="1"/>
      <c r="BPI316" s="1"/>
      <c r="BPJ316" s="1"/>
      <c r="BPK316" s="1"/>
      <c r="BPL316" s="1"/>
      <c r="BPM316" s="1"/>
      <c r="BPN316" s="1"/>
      <c r="BPO316" s="1"/>
      <c r="BPP316" s="1"/>
      <c r="BPQ316" s="1"/>
      <c r="BPR316" s="1"/>
      <c r="BPS316" s="1"/>
      <c r="BPT316" s="1"/>
      <c r="BPU316" s="1"/>
      <c r="BPV316" s="1"/>
      <c r="BPW316" s="1"/>
      <c r="BPX316" s="1"/>
      <c r="BPY316" s="1"/>
      <c r="BPZ316" s="1"/>
      <c r="BQA316" s="1"/>
      <c r="BQB316" s="1"/>
      <c r="BQC316" s="1"/>
      <c r="BQD316" s="1"/>
      <c r="BQE316" s="1"/>
      <c r="BQF316" s="1"/>
      <c r="BQG316" s="1"/>
      <c r="BQH316" s="1"/>
      <c r="BQI316" s="1"/>
      <c r="BQJ316" s="1"/>
      <c r="BQK316" s="1"/>
      <c r="BQL316" s="1"/>
      <c r="BQM316" s="1"/>
      <c r="BQN316" s="1"/>
      <c r="BQO316" s="1"/>
      <c r="BQP316" s="1"/>
      <c r="BQQ316" s="1"/>
      <c r="BQR316" s="1"/>
      <c r="BQS316" s="1"/>
      <c r="BQT316" s="1"/>
      <c r="BQU316" s="1"/>
      <c r="BQV316" s="1"/>
      <c r="BQW316" s="1"/>
      <c r="BQX316" s="1"/>
      <c r="BQY316" s="1"/>
      <c r="BQZ316" s="1"/>
      <c r="BRA316" s="1"/>
      <c r="BRB316" s="1"/>
      <c r="BRC316" s="1"/>
      <c r="BRD316" s="1"/>
      <c r="BRE316" s="1"/>
      <c r="BRF316" s="1"/>
      <c r="BRG316" s="1"/>
      <c r="BRH316" s="1"/>
      <c r="BRI316" s="1"/>
      <c r="BRJ316" s="1"/>
      <c r="BRK316" s="1"/>
      <c r="BRL316" s="1"/>
      <c r="BRM316" s="1"/>
      <c r="BRN316" s="1"/>
      <c r="BRO316" s="1"/>
      <c r="BRP316" s="1"/>
      <c r="BRQ316" s="1"/>
      <c r="BRR316" s="1"/>
      <c r="BRS316" s="1"/>
      <c r="BRT316" s="1"/>
      <c r="BRU316" s="1"/>
      <c r="BRV316" s="1"/>
      <c r="BRW316" s="1"/>
      <c r="BRX316" s="1"/>
      <c r="BRY316" s="1"/>
      <c r="BRZ316" s="1"/>
      <c r="BSA316" s="1"/>
      <c r="BSB316" s="1"/>
      <c r="BSC316" s="1"/>
      <c r="BSD316" s="1"/>
      <c r="BSE316" s="1"/>
      <c r="BSF316" s="1"/>
      <c r="BSG316" s="1"/>
      <c r="BSH316" s="1"/>
      <c r="BSI316" s="1"/>
      <c r="BSJ316" s="1"/>
      <c r="BSK316" s="1"/>
      <c r="BSL316" s="1"/>
      <c r="BSM316" s="1"/>
      <c r="BSN316" s="1"/>
      <c r="BSO316" s="1"/>
      <c r="BSP316" s="1"/>
      <c r="BSQ316" s="1"/>
      <c r="BSR316" s="1"/>
      <c r="BSS316" s="1"/>
      <c r="BST316" s="1"/>
      <c r="BSU316" s="1"/>
      <c r="BSV316" s="1"/>
      <c r="BSW316" s="1"/>
      <c r="BSX316" s="1"/>
      <c r="BSY316" s="1"/>
      <c r="BSZ316" s="1"/>
      <c r="BTA316" s="1"/>
      <c r="BTB316" s="1"/>
      <c r="BTC316" s="1"/>
      <c r="BTD316" s="1"/>
      <c r="BTE316" s="1"/>
      <c r="BTF316" s="1"/>
      <c r="BTG316" s="1"/>
      <c r="BTH316" s="1"/>
      <c r="BTI316" s="1"/>
      <c r="BTJ316" s="1"/>
      <c r="BTK316" s="1"/>
      <c r="BTL316" s="1"/>
      <c r="BTM316" s="1"/>
      <c r="BTN316" s="1"/>
      <c r="BTO316" s="1"/>
      <c r="BTP316" s="1"/>
      <c r="BTQ316" s="1"/>
      <c r="BTR316" s="1"/>
      <c r="BTS316" s="1"/>
      <c r="BTT316" s="1"/>
      <c r="BTU316" s="1"/>
    </row>
    <row r="317" spans="1:1893" s="57" customFormat="1" ht="15.75">
      <c r="A317" s="43" t="s">
        <v>90</v>
      </c>
      <c r="B317" s="43"/>
      <c r="C317" s="43"/>
      <c r="D317" s="43"/>
      <c r="E317" s="39"/>
      <c r="F317" s="50" t="s">
        <v>8</v>
      </c>
      <c r="G317" s="47">
        <v>17000</v>
      </c>
      <c r="H317" s="47">
        <f t="shared" ref="H317" si="119">H318+H320</f>
        <v>0</v>
      </c>
      <c r="I317" s="47">
        <v>17000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  <c r="SF317" s="1"/>
      <c r="SG317" s="1"/>
      <c r="SH317" s="1"/>
      <c r="SI317" s="1"/>
      <c r="SJ317" s="1"/>
      <c r="SK317" s="1"/>
      <c r="SL317" s="1"/>
      <c r="SM317" s="1"/>
      <c r="SN317" s="1"/>
      <c r="SO317" s="1"/>
      <c r="SP317" s="1"/>
      <c r="SQ317" s="1"/>
      <c r="SR317" s="1"/>
      <c r="SS317" s="1"/>
      <c r="ST317" s="1"/>
      <c r="SU317" s="1"/>
      <c r="SV317" s="1"/>
      <c r="SW317" s="1"/>
      <c r="SX317" s="1"/>
      <c r="SY317" s="1"/>
      <c r="SZ317" s="1"/>
      <c r="TA317" s="1"/>
      <c r="TB317" s="1"/>
      <c r="TC317" s="1"/>
      <c r="TD317" s="1"/>
      <c r="TE317" s="1"/>
      <c r="TF317" s="1"/>
      <c r="TG317" s="1"/>
      <c r="TH317" s="1"/>
      <c r="TI317" s="1"/>
      <c r="TJ317" s="1"/>
      <c r="TK317" s="1"/>
      <c r="TL317" s="1"/>
      <c r="TM317" s="1"/>
      <c r="TN317" s="1"/>
      <c r="TO317" s="1"/>
      <c r="TP317" s="1"/>
      <c r="TQ317" s="1"/>
      <c r="TR317" s="1"/>
      <c r="TS317" s="1"/>
      <c r="TT317" s="1"/>
      <c r="TU317" s="1"/>
      <c r="TV317" s="1"/>
      <c r="TW317" s="1"/>
      <c r="TX317" s="1"/>
      <c r="TY317" s="1"/>
      <c r="TZ317" s="1"/>
      <c r="UA317" s="1"/>
      <c r="UB317" s="1"/>
      <c r="UC317" s="1"/>
      <c r="UD317" s="1"/>
      <c r="UE317" s="1"/>
      <c r="UF317" s="1"/>
      <c r="UG317" s="1"/>
      <c r="UH317" s="1"/>
      <c r="UI317" s="1"/>
      <c r="UJ317" s="1"/>
      <c r="UK317" s="1"/>
      <c r="UL317" s="1"/>
      <c r="UM317" s="1"/>
      <c r="UN317" s="1"/>
      <c r="UO317" s="1"/>
      <c r="UP317" s="1"/>
      <c r="UQ317" s="1"/>
      <c r="UR317" s="1"/>
      <c r="US317" s="1"/>
      <c r="UT317" s="1"/>
      <c r="UU317" s="1"/>
      <c r="UV317" s="1"/>
      <c r="UW317" s="1"/>
      <c r="UX317" s="1"/>
      <c r="UY317" s="1"/>
      <c r="UZ317" s="1"/>
      <c r="VA317" s="1"/>
      <c r="VB317" s="1"/>
      <c r="VC317" s="1"/>
      <c r="VD317" s="1"/>
      <c r="VE317" s="1"/>
      <c r="VF317" s="1"/>
      <c r="VG317" s="1"/>
      <c r="VH317" s="1"/>
      <c r="VI317" s="1"/>
      <c r="VJ317" s="1"/>
      <c r="VK317" s="1"/>
      <c r="VL317" s="1"/>
      <c r="VM317" s="1"/>
      <c r="VN317" s="1"/>
      <c r="VO317" s="1"/>
      <c r="VP317" s="1"/>
      <c r="VQ317" s="1"/>
      <c r="VR317" s="1"/>
      <c r="VS317" s="1"/>
      <c r="VT317" s="1"/>
      <c r="VU317" s="1"/>
      <c r="VV317" s="1"/>
      <c r="VW317" s="1"/>
      <c r="VX317" s="1"/>
      <c r="VY317" s="1"/>
      <c r="VZ317" s="1"/>
      <c r="WA317" s="1"/>
      <c r="WB317" s="1"/>
      <c r="WC317" s="1"/>
      <c r="WD317" s="1"/>
      <c r="WE317" s="1"/>
      <c r="WF317" s="1"/>
      <c r="WG317" s="1"/>
      <c r="WH317" s="1"/>
      <c r="WI317" s="1"/>
      <c r="WJ317" s="1"/>
      <c r="WK317" s="1"/>
      <c r="WL317" s="1"/>
      <c r="WM317" s="1"/>
      <c r="WN317" s="1"/>
      <c r="WO317" s="1"/>
      <c r="WP317" s="1"/>
      <c r="WQ317" s="1"/>
      <c r="WR317" s="1"/>
      <c r="WS317" s="1"/>
      <c r="WT317" s="1"/>
      <c r="WU317" s="1"/>
      <c r="WV317" s="1"/>
      <c r="WW317" s="1"/>
      <c r="WX317" s="1"/>
      <c r="WY317" s="1"/>
      <c r="WZ317" s="1"/>
      <c r="XA317" s="1"/>
      <c r="XB317" s="1"/>
      <c r="XC317" s="1"/>
      <c r="XD317" s="1"/>
      <c r="XE317" s="1"/>
      <c r="XF317" s="1"/>
      <c r="XG317" s="1"/>
      <c r="XH317" s="1"/>
      <c r="XI317" s="1"/>
      <c r="XJ317" s="1"/>
      <c r="XK317" s="1"/>
      <c r="XL317" s="1"/>
      <c r="XM317" s="1"/>
      <c r="XN317" s="1"/>
      <c r="XO317" s="1"/>
      <c r="XP317" s="1"/>
      <c r="XQ317" s="1"/>
      <c r="XR317" s="1"/>
      <c r="XS317" s="1"/>
      <c r="XT317" s="1"/>
      <c r="XU317" s="1"/>
      <c r="XV317" s="1"/>
      <c r="XW317" s="1"/>
      <c r="XX317" s="1"/>
      <c r="XY317" s="1"/>
      <c r="XZ317" s="1"/>
      <c r="YA317" s="1"/>
      <c r="YB317" s="1"/>
      <c r="YC317" s="1"/>
      <c r="YD317" s="1"/>
      <c r="YE317" s="1"/>
      <c r="YF317" s="1"/>
      <c r="YG317" s="1"/>
      <c r="YH317" s="1"/>
      <c r="YI317" s="1"/>
      <c r="YJ317" s="1"/>
      <c r="YK317" s="1"/>
      <c r="YL317" s="1"/>
      <c r="YM317" s="1"/>
      <c r="YN317" s="1"/>
      <c r="YO317" s="1"/>
      <c r="YP317" s="1"/>
      <c r="YQ317" s="1"/>
      <c r="YR317" s="1"/>
      <c r="YS317" s="1"/>
      <c r="YT317" s="1"/>
      <c r="YU317" s="1"/>
      <c r="YV317" s="1"/>
      <c r="YW317" s="1"/>
      <c r="YX317" s="1"/>
      <c r="YY317" s="1"/>
      <c r="YZ317" s="1"/>
      <c r="ZA317" s="1"/>
      <c r="ZB317" s="1"/>
      <c r="ZC317" s="1"/>
      <c r="ZD317" s="1"/>
      <c r="ZE317" s="1"/>
      <c r="ZF317" s="1"/>
      <c r="ZG317" s="1"/>
      <c r="ZH317" s="1"/>
      <c r="ZI317" s="1"/>
      <c r="ZJ317" s="1"/>
      <c r="ZK317" s="1"/>
      <c r="ZL317" s="1"/>
      <c r="ZM317" s="1"/>
      <c r="ZN317" s="1"/>
      <c r="ZO317" s="1"/>
      <c r="ZP317" s="1"/>
      <c r="ZQ317" s="1"/>
      <c r="ZR317" s="1"/>
      <c r="ZS317" s="1"/>
      <c r="ZT317" s="1"/>
      <c r="ZU317" s="1"/>
      <c r="ZV317" s="1"/>
      <c r="ZW317" s="1"/>
      <c r="ZX317" s="1"/>
      <c r="ZY317" s="1"/>
      <c r="ZZ317" s="1"/>
      <c r="AAA317" s="1"/>
      <c r="AAB317" s="1"/>
      <c r="AAC317" s="1"/>
      <c r="AAD317" s="1"/>
      <c r="AAE317" s="1"/>
      <c r="AAF317" s="1"/>
      <c r="AAG317" s="1"/>
      <c r="AAH317" s="1"/>
      <c r="AAI317" s="1"/>
      <c r="AAJ317" s="1"/>
      <c r="AAK317" s="1"/>
      <c r="AAL317" s="1"/>
      <c r="AAM317" s="1"/>
      <c r="AAN317" s="1"/>
      <c r="AAO317" s="1"/>
      <c r="AAP317" s="1"/>
      <c r="AAQ317" s="1"/>
      <c r="AAR317" s="1"/>
      <c r="AAS317" s="1"/>
      <c r="AAT317" s="1"/>
      <c r="AAU317" s="1"/>
      <c r="AAV317" s="1"/>
      <c r="AAW317" s="1"/>
      <c r="AAX317" s="1"/>
      <c r="AAY317" s="1"/>
      <c r="AAZ317" s="1"/>
      <c r="ABA317" s="1"/>
      <c r="ABB317" s="1"/>
      <c r="ABC317" s="1"/>
      <c r="ABD317" s="1"/>
      <c r="ABE317" s="1"/>
      <c r="ABF317" s="1"/>
      <c r="ABG317" s="1"/>
      <c r="ABH317" s="1"/>
      <c r="ABI317" s="1"/>
      <c r="ABJ317" s="1"/>
      <c r="ABK317" s="1"/>
      <c r="ABL317" s="1"/>
      <c r="ABM317" s="1"/>
      <c r="ABN317" s="1"/>
      <c r="ABO317" s="1"/>
      <c r="ABP317" s="1"/>
      <c r="ABQ317" s="1"/>
      <c r="ABR317" s="1"/>
      <c r="ABS317" s="1"/>
      <c r="ABT317" s="1"/>
      <c r="ABU317" s="1"/>
      <c r="ABV317" s="1"/>
      <c r="ABW317" s="1"/>
      <c r="ABX317" s="1"/>
      <c r="ABY317" s="1"/>
      <c r="ABZ317" s="1"/>
      <c r="ACA317" s="1"/>
      <c r="ACB317" s="1"/>
      <c r="ACC317" s="1"/>
      <c r="ACD317" s="1"/>
      <c r="ACE317" s="1"/>
      <c r="ACF317" s="1"/>
      <c r="ACG317" s="1"/>
      <c r="ACH317" s="1"/>
      <c r="ACI317" s="1"/>
      <c r="ACJ317" s="1"/>
      <c r="ACK317" s="1"/>
      <c r="ACL317" s="1"/>
      <c r="ACM317" s="1"/>
      <c r="ACN317" s="1"/>
      <c r="ACO317" s="1"/>
      <c r="ACP317" s="1"/>
      <c r="ACQ317" s="1"/>
      <c r="ACR317" s="1"/>
      <c r="ACS317" s="1"/>
      <c r="ACT317" s="1"/>
      <c r="ACU317" s="1"/>
      <c r="ACV317" s="1"/>
      <c r="ACW317" s="1"/>
      <c r="ACX317" s="1"/>
      <c r="ACY317" s="1"/>
      <c r="ACZ317" s="1"/>
      <c r="ADA317" s="1"/>
      <c r="ADB317" s="1"/>
      <c r="ADC317" s="1"/>
      <c r="ADD317" s="1"/>
      <c r="ADE317" s="1"/>
      <c r="ADF317" s="1"/>
      <c r="ADG317" s="1"/>
      <c r="ADH317" s="1"/>
      <c r="ADI317" s="1"/>
      <c r="ADJ317" s="1"/>
      <c r="ADK317" s="1"/>
      <c r="ADL317" s="1"/>
      <c r="ADM317" s="1"/>
      <c r="ADN317" s="1"/>
      <c r="ADO317" s="1"/>
      <c r="ADP317" s="1"/>
      <c r="ADQ317" s="1"/>
      <c r="ADR317" s="1"/>
      <c r="ADS317" s="1"/>
      <c r="ADT317" s="1"/>
      <c r="ADU317" s="1"/>
      <c r="ADV317" s="1"/>
      <c r="ADW317" s="1"/>
      <c r="ADX317" s="1"/>
      <c r="ADY317" s="1"/>
      <c r="ADZ317" s="1"/>
      <c r="AEA317" s="1"/>
      <c r="AEB317" s="1"/>
      <c r="AEC317" s="1"/>
      <c r="AED317" s="1"/>
      <c r="AEE317" s="1"/>
      <c r="AEF317" s="1"/>
      <c r="AEG317" s="1"/>
      <c r="AEH317" s="1"/>
      <c r="AEI317" s="1"/>
      <c r="AEJ317" s="1"/>
      <c r="AEK317" s="1"/>
      <c r="AEL317" s="1"/>
      <c r="AEM317" s="1"/>
      <c r="AEN317" s="1"/>
      <c r="AEO317" s="1"/>
      <c r="AEP317" s="1"/>
      <c r="AEQ317" s="1"/>
      <c r="AER317" s="1"/>
      <c r="AES317" s="1"/>
      <c r="AET317" s="1"/>
      <c r="AEU317" s="1"/>
      <c r="AEV317" s="1"/>
      <c r="AEW317" s="1"/>
      <c r="AEX317" s="1"/>
      <c r="AEY317" s="1"/>
      <c r="AEZ317" s="1"/>
      <c r="AFA317" s="1"/>
      <c r="AFB317" s="1"/>
      <c r="AFC317" s="1"/>
      <c r="AFD317" s="1"/>
      <c r="AFE317" s="1"/>
      <c r="AFF317" s="1"/>
      <c r="AFG317" s="1"/>
      <c r="AFH317" s="1"/>
      <c r="AFI317" s="1"/>
      <c r="AFJ317" s="1"/>
      <c r="AFK317" s="1"/>
      <c r="AFL317" s="1"/>
      <c r="AFM317" s="1"/>
      <c r="AFN317" s="1"/>
      <c r="AFO317" s="1"/>
      <c r="AFP317" s="1"/>
      <c r="AFQ317" s="1"/>
      <c r="AFR317" s="1"/>
      <c r="AFS317" s="1"/>
      <c r="AFT317" s="1"/>
      <c r="AFU317" s="1"/>
      <c r="AFV317" s="1"/>
      <c r="AFW317" s="1"/>
      <c r="AFX317" s="1"/>
      <c r="AFY317" s="1"/>
      <c r="AFZ317" s="1"/>
      <c r="AGA317" s="1"/>
      <c r="AGB317" s="1"/>
      <c r="AGC317" s="1"/>
      <c r="AGD317" s="1"/>
      <c r="AGE317" s="1"/>
      <c r="AGF317" s="1"/>
      <c r="AGG317" s="1"/>
      <c r="AGH317" s="1"/>
      <c r="AGI317" s="1"/>
      <c r="AGJ317" s="1"/>
      <c r="AGK317" s="1"/>
      <c r="AGL317" s="1"/>
      <c r="AGM317" s="1"/>
      <c r="AGN317" s="1"/>
      <c r="AGO317" s="1"/>
      <c r="AGP317" s="1"/>
      <c r="AGQ317" s="1"/>
      <c r="AGR317" s="1"/>
      <c r="AGS317" s="1"/>
      <c r="AGT317" s="1"/>
      <c r="AGU317" s="1"/>
      <c r="AGV317" s="1"/>
      <c r="AGW317" s="1"/>
      <c r="AGX317" s="1"/>
      <c r="AGY317" s="1"/>
      <c r="AGZ317" s="1"/>
      <c r="AHA317" s="1"/>
      <c r="AHB317" s="1"/>
      <c r="AHC317" s="1"/>
      <c r="AHD317" s="1"/>
      <c r="AHE317" s="1"/>
      <c r="AHF317" s="1"/>
      <c r="AHG317" s="1"/>
      <c r="AHH317" s="1"/>
      <c r="AHI317" s="1"/>
      <c r="AHJ317" s="1"/>
      <c r="AHK317" s="1"/>
      <c r="AHL317" s="1"/>
      <c r="AHM317" s="1"/>
      <c r="AHN317" s="1"/>
      <c r="AHO317" s="1"/>
      <c r="AHP317" s="1"/>
      <c r="AHQ317" s="1"/>
      <c r="AHR317" s="1"/>
      <c r="AHS317" s="1"/>
      <c r="AHT317" s="1"/>
      <c r="AHU317" s="1"/>
      <c r="AHV317" s="1"/>
      <c r="AHW317" s="1"/>
      <c r="AHX317" s="1"/>
      <c r="AHY317" s="1"/>
      <c r="AHZ317" s="1"/>
      <c r="AIA317" s="1"/>
      <c r="AIB317" s="1"/>
      <c r="AIC317" s="1"/>
      <c r="AID317" s="1"/>
      <c r="AIE317" s="1"/>
      <c r="AIF317" s="1"/>
      <c r="AIG317" s="1"/>
      <c r="AIH317" s="1"/>
      <c r="AII317" s="1"/>
      <c r="AIJ317" s="1"/>
      <c r="AIK317" s="1"/>
      <c r="AIL317" s="1"/>
      <c r="AIM317" s="1"/>
      <c r="AIN317" s="1"/>
      <c r="AIO317" s="1"/>
      <c r="AIP317" s="1"/>
      <c r="AIQ317" s="1"/>
      <c r="AIR317" s="1"/>
      <c r="AIS317" s="1"/>
      <c r="AIT317" s="1"/>
      <c r="AIU317" s="1"/>
      <c r="AIV317" s="1"/>
      <c r="AIW317" s="1"/>
      <c r="AIX317" s="1"/>
      <c r="AIY317" s="1"/>
      <c r="AIZ317" s="1"/>
      <c r="AJA317" s="1"/>
      <c r="AJB317" s="1"/>
      <c r="AJC317" s="1"/>
      <c r="AJD317" s="1"/>
      <c r="AJE317" s="1"/>
      <c r="AJF317" s="1"/>
      <c r="AJG317" s="1"/>
      <c r="AJH317" s="1"/>
      <c r="AJI317" s="1"/>
      <c r="AJJ317" s="1"/>
      <c r="AJK317" s="1"/>
      <c r="AJL317" s="1"/>
      <c r="AJM317" s="1"/>
      <c r="AJN317" s="1"/>
      <c r="AJO317" s="1"/>
      <c r="AJP317" s="1"/>
      <c r="AJQ317" s="1"/>
      <c r="AJR317" s="1"/>
      <c r="AJS317" s="1"/>
      <c r="AJT317" s="1"/>
      <c r="AJU317" s="1"/>
      <c r="AJV317" s="1"/>
      <c r="AJW317" s="1"/>
      <c r="AJX317" s="1"/>
      <c r="AJY317" s="1"/>
      <c r="AJZ317" s="1"/>
      <c r="AKA317" s="1"/>
      <c r="AKB317" s="1"/>
      <c r="AKC317" s="1"/>
      <c r="AKD317" s="1"/>
      <c r="AKE317" s="1"/>
      <c r="AKF317" s="1"/>
      <c r="AKG317" s="1"/>
      <c r="AKH317" s="1"/>
      <c r="AKI317" s="1"/>
      <c r="AKJ317" s="1"/>
      <c r="AKK317" s="1"/>
      <c r="AKL317" s="1"/>
      <c r="AKM317" s="1"/>
      <c r="AKN317" s="1"/>
      <c r="AKO317" s="1"/>
      <c r="AKP317" s="1"/>
      <c r="AKQ317" s="1"/>
      <c r="AKR317" s="1"/>
      <c r="AKS317" s="1"/>
      <c r="AKT317" s="1"/>
      <c r="AKU317" s="1"/>
      <c r="AKV317" s="1"/>
      <c r="AKW317" s="1"/>
      <c r="AKX317" s="1"/>
      <c r="AKY317" s="1"/>
      <c r="AKZ317" s="1"/>
      <c r="ALA317" s="1"/>
      <c r="ALB317" s="1"/>
      <c r="ALC317" s="1"/>
      <c r="ALD317" s="1"/>
      <c r="ALE317" s="1"/>
      <c r="ALF317" s="1"/>
      <c r="ALG317" s="1"/>
      <c r="ALH317" s="1"/>
      <c r="ALI317" s="1"/>
      <c r="ALJ317" s="1"/>
      <c r="ALK317" s="1"/>
      <c r="ALL317" s="1"/>
      <c r="ALM317" s="1"/>
      <c r="ALN317" s="1"/>
      <c r="ALO317" s="1"/>
      <c r="ALP317" s="1"/>
      <c r="ALQ317" s="1"/>
      <c r="ALR317" s="1"/>
      <c r="ALS317" s="1"/>
      <c r="ALT317" s="1"/>
      <c r="ALU317" s="1"/>
      <c r="ALV317" s="1"/>
      <c r="ALW317" s="1"/>
      <c r="ALX317" s="1"/>
      <c r="ALY317" s="1"/>
      <c r="ALZ317" s="1"/>
      <c r="AMA317" s="1"/>
      <c r="AMB317" s="1"/>
      <c r="AMC317" s="1"/>
      <c r="AMD317" s="1"/>
      <c r="AME317" s="1"/>
      <c r="AMF317" s="1"/>
      <c r="AMG317" s="1"/>
      <c r="AMH317" s="1"/>
      <c r="AMI317" s="1"/>
      <c r="AMJ317" s="1"/>
      <c r="AMK317" s="1"/>
      <c r="AML317" s="1"/>
      <c r="AMM317" s="1"/>
      <c r="AMN317" s="1"/>
      <c r="AMO317" s="1"/>
      <c r="AMP317" s="1"/>
      <c r="AMQ317" s="1"/>
      <c r="AMR317" s="1"/>
      <c r="AMS317" s="1"/>
      <c r="AMT317" s="1"/>
      <c r="AMU317" s="1"/>
      <c r="AMV317" s="1"/>
      <c r="AMW317" s="1"/>
      <c r="AMX317" s="1"/>
      <c r="AMY317" s="1"/>
      <c r="AMZ317" s="1"/>
      <c r="ANA317" s="1"/>
      <c r="ANB317" s="1"/>
      <c r="ANC317" s="1"/>
      <c r="AND317" s="1"/>
      <c r="ANE317" s="1"/>
      <c r="ANF317" s="1"/>
      <c r="ANG317" s="1"/>
      <c r="ANH317" s="1"/>
      <c r="ANI317" s="1"/>
      <c r="ANJ317" s="1"/>
      <c r="ANK317" s="1"/>
      <c r="ANL317" s="1"/>
      <c r="ANM317" s="1"/>
      <c r="ANN317" s="1"/>
      <c r="ANO317" s="1"/>
      <c r="ANP317" s="1"/>
      <c r="ANQ317" s="1"/>
      <c r="ANR317" s="1"/>
      <c r="ANS317" s="1"/>
      <c r="ANT317" s="1"/>
      <c r="ANU317" s="1"/>
      <c r="ANV317" s="1"/>
      <c r="ANW317" s="1"/>
      <c r="ANX317" s="1"/>
      <c r="ANY317" s="1"/>
      <c r="ANZ317" s="1"/>
      <c r="AOA317" s="1"/>
      <c r="AOB317" s="1"/>
      <c r="AOC317" s="1"/>
      <c r="AOD317" s="1"/>
      <c r="AOE317" s="1"/>
      <c r="AOF317" s="1"/>
      <c r="AOG317" s="1"/>
      <c r="AOH317" s="1"/>
      <c r="AOI317" s="1"/>
      <c r="AOJ317" s="1"/>
      <c r="AOK317" s="1"/>
      <c r="AOL317" s="1"/>
      <c r="AOM317" s="1"/>
      <c r="AON317" s="1"/>
      <c r="AOO317" s="1"/>
      <c r="AOP317" s="1"/>
      <c r="AOQ317" s="1"/>
      <c r="AOR317" s="1"/>
      <c r="AOS317" s="1"/>
      <c r="AOT317" s="1"/>
      <c r="AOU317" s="1"/>
      <c r="AOV317" s="1"/>
      <c r="AOW317" s="1"/>
      <c r="AOX317" s="1"/>
      <c r="AOY317" s="1"/>
      <c r="AOZ317" s="1"/>
      <c r="APA317" s="1"/>
      <c r="APB317" s="1"/>
      <c r="APC317" s="1"/>
      <c r="APD317" s="1"/>
      <c r="APE317" s="1"/>
      <c r="APF317" s="1"/>
      <c r="APG317" s="1"/>
      <c r="APH317" s="1"/>
      <c r="API317" s="1"/>
      <c r="APJ317" s="1"/>
      <c r="APK317" s="1"/>
      <c r="APL317" s="1"/>
      <c r="APM317" s="1"/>
      <c r="APN317" s="1"/>
      <c r="APO317" s="1"/>
      <c r="APP317" s="1"/>
      <c r="APQ317" s="1"/>
      <c r="APR317" s="1"/>
      <c r="APS317" s="1"/>
      <c r="APT317" s="1"/>
      <c r="APU317" s="1"/>
      <c r="APV317" s="1"/>
      <c r="APW317" s="1"/>
      <c r="APX317" s="1"/>
      <c r="APY317" s="1"/>
      <c r="APZ317" s="1"/>
      <c r="AQA317" s="1"/>
      <c r="AQB317" s="1"/>
      <c r="AQC317" s="1"/>
      <c r="AQD317" s="1"/>
      <c r="AQE317" s="1"/>
      <c r="AQF317" s="1"/>
      <c r="AQG317" s="1"/>
      <c r="AQH317" s="1"/>
      <c r="AQI317" s="1"/>
      <c r="AQJ317" s="1"/>
      <c r="AQK317" s="1"/>
      <c r="AQL317" s="1"/>
      <c r="AQM317" s="1"/>
      <c r="AQN317" s="1"/>
      <c r="AQO317" s="1"/>
      <c r="AQP317" s="1"/>
      <c r="AQQ317" s="1"/>
      <c r="AQR317" s="1"/>
      <c r="AQS317" s="1"/>
      <c r="AQT317" s="1"/>
      <c r="AQU317" s="1"/>
      <c r="AQV317" s="1"/>
      <c r="AQW317" s="1"/>
      <c r="AQX317" s="1"/>
      <c r="AQY317" s="1"/>
      <c r="AQZ317" s="1"/>
      <c r="ARA317" s="1"/>
      <c r="ARB317" s="1"/>
      <c r="ARC317" s="1"/>
      <c r="ARD317" s="1"/>
      <c r="ARE317" s="1"/>
      <c r="ARF317" s="1"/>
      <c r="ARG317" s="1"/>
      <c r="ARH317" s="1"/>
      <c r="ARI317" s="1"/>
      <c r="ARJ317" s="1"/>
      <c r="ARK317" s="1"/>
      <c r="ARL317" s="1"/>
      <c r="ARM317" s="1"/>
      <c r="ARN317" s="1"/>
      <c r="ARO317" s="1"/>
      <c r="ARP317" s="1"/>
      <c r="ARQ317" s="1"/>
      <c r="ARR317" s="1"/>
      <c r="ARS317" s="1"/>
      <c r="ART317" s="1"/>
      <c r="ARU317" s="1"/>
      <c r="ARV317" s="1"/>
      <c r="ARW317" s="1"/>
      <c r="ARX317" s="1"/>
      <c r="ARY317" s="1"/>
      <c r="ARZ317" s="1"/>
      <c r="ASA317" s="1"/>
      <c r="ASB317" s="1"/>
      <c r="ASC317" s="1"/>
      <c r="ASD317" s="1"/>
      <c r="ASE317" s="1"/>
      <c r="ASF317" s="1"/>
      <c r="ASG317" s="1"/>
      <c r="ASH317" s="1"/>
      <c r="ASI317" s="1"/>
      <c r="ASJ317" s="1"/>
      <c r="ASK317" s="1"/>
      <c r="ASL317" s="1"/>
      <c r="ASM317" s="1"/>
      <c r="ASN317" s="1"/>
      <c r="ASO317" s="1"/>
      <c r="ASP317" s="1"/>
      <c r="ASQ317" s="1"/>
      <c r="ASR317" s="1"/>
      <c r="ASS317" s="1"/>
      <c r="AST317" s="1"/>
      <c r="ASU317" s="1"/>
      <c r="ASV317" s="1"/>
      <c r="ASW317" s="1"/>
      <c r="ASX317" s="1"/>
      <c r="ASY317" s="1"/>
      <c r="ASZ317" s="1"/>
      <c r="ATA317" s="1"/>
      <c r="ATB317" s="1"/>
      <c r="ATC317" s="1"/>
      <c r="ATD317" s="1"/>
      <c r="ATE317" s="1"/>
      <c r="ATF317" s="1"/>
      <c r="ATG317" s="1"/>
      <c r="ATH317" s="1"/>
      <c r="ATI317" s="1"/>
      <c r="ATJ317" s="1"/>
      <c r="ATK317" s="1"/>
      <c r="ATL317" s="1"/>
      <c r="ATM317" s="1"/>
      <c r="ATN317" s="1"/>
      <c r="ATO317" s="1"/>
      <c r="ATP317" s="1"/>
      <c r="ATQ317" s="1"/>
      <c r="ATR317" s="1"/>
      <c r="ATS317" s="1"/>
      <c r="ATT317" s="1"/>
      <c r="ATU317" s="1"/>
      <c r="ATV317" s="1"/>
      <c r="ATW317" s="1"/>
      <c r="ATX317" s="1"/>
      <c r="ATY317" s="1"/>
      <c r="ATZ317" s="1"/>
      <c r="AUA317" s="1"/>
      <c r="AUB317" s="1"/>
      <c r="AUC317" s="1"/>
      <c r="AUD317" s="1"/>
      <c r="AUE317" s="1"/>
      <c r="AUF317" s="1"/>
      <c r="AUG317" s="1"/>
      <c r="AUH317" s="1"/>
      <c r="AUI317" s="1"/>
      <c r="AUJ317" s="1"/>
      <c r="AUK317" s="1"/>
      <c r="AUL317" s="1"/>
      <c r="AUM317" s="1"/>
      <c r="AUN317" s="1"/>
      <c r="AUO317" s="1"/>
      <c r="AUP317" s="1"/>
      <c r="AUQ317" s="1"/>
      <c r="AUR317" s="1"/>
      <c r="AUS317" s="1"/>
      <c r="AUT317" s="1"/>
      <c r="AUU317" s="1"/>
      <c r="AUV317" s="1"/>
      <c r="AUW317" s="1"/>
      <c r="AUX317" s="1"/>
      <c r="AUY317" s="1"/>
      <c r="AUZ317" s="1"/>
      <c r="AVA317" s="1"/>
      <c r="AVB317" s="1"/>
      <c r="AVC317" s="1"/>
      <c r="AVD317" s="1"/>
      <c r="AVE317" s="1"/>
      <c r="AVF317" s="1"/>
      <c r="AVG317" s="1"/>
      <c r="AVH317" s="1"/>
      <c r="AVI317" s="1"/>
      <c r="AVJ317" s="1"/>
      <c r="AVK317" s="1"/>
      <c r="AVL317" s="1"/>
      <c r="AVM317" s="1"/>
      <c r="AVN317" s="1"/>
      <c r="AVO317" s="1"/>
      <c r="AVP317" s="1"/>
      <c r="AVQ317" s="1"/>
      <c r="AVR317" s="1"/>
      <c r="AVS317" s="1"/>
      <c r="AVT317" s="1"/>
      <c r="AVU317" s="1"/>
      <c r="AVV317" s="1"/>
      <c r="AVW317" s="1"/>
      <c r="AVX317" s="1"/>
      <c r="AVY317" s="1"/>
      <c r="AVZ317" s="1"/>
      <c r="AWA317" s="1"/>
      <c r="AWB317" s="1"/>
      <c r="AWC317" s="1"/>
      <c r="AWD317" s="1"/>
      <c r="AWE317" s="1"/>
      <c r="AWF317" s="1"/>
      <c r="AWG317" s="1"/>
      <c r="AWH317" s="1"/>
      <c r="AWI317" s="1"/>
      <c r="AWJ317" s="1"/>
      <c r="AWK317" s="1"/>
      <c r="AWL317" s="1"/>
      <c r="AWM317" s="1"/>
      <c r="AWN317" s="1"/>
      <c r="AWO317" s="1"/>
      <c r="AWP317" s="1"/>
      <c r="AWQ317" s="1"/>
      <c r="AWR317" s="1"/>
      <c r="AWS317" s="1"/>
      <c r="AWT317" s="1"/>
      <c r="AWU317" s="1"/>
      <c r="AWV317" s="1"/>
      <c r="AWW317" s="1"/>
      <c r="AWX317" s="1"/>
      <c r="AWY317" s="1"/>
      <c r="AWZ317" s="1"/>
      <c r="AXA317" s="1"/>
      <c r="AXB317" s="1"/>
      <c r="AXC317" s="1"/>
      <c r="AXD317" s="1"/>
      <c r="AXE317" s="1"/>
      <c r="AXF317" s="1"/>
      <c r="AXG317" s="1"/>
      <c r="AXH317" s="1"/>
      <c r="AXI317" s="1"/>
      <c r="AXJ317" s="1"/>
      <c r="AXK317" s="1"/>
      <c r="AXL317" s="1"/>
      <c r="AXM317" s="1"/>
      <c r="AXN317" s="1"/>
      <c r="AXO317" s="1"/>
      <c r="AXP317" s="1"/>
      <c r="AXQ317" s="1"/>
      <c r="AXR317" s="1"/>
      <c r="AXS317" s="1"/>
      <c r="AXT317" s="1"/>
      <c r="AXU317" s="1"/>
      <c r="AXV317" s="1"/>
      <c r="AXW317" s="1"/>
      <c r="AXX317" s="1"/>
      <c r="AXY317" s="1"/>
      <c r="AXZ317" s="1"/>
      <c r="AYA317" s="1"/>
      <c r="AYB317" s="1"/>
      <c r="AYC317" s="1"/>
      <c r="AYD317" s="1"/>
      <c r="AYE317" s="1"/>
      <c r="AYF317" s="1"/>
      <c r="AYG317" s="1"/>
      <c r="AYH317" s="1"/>
      <c r="AYI317" s="1"/>
      <c r="AYJ317" s="1"/>
      <c r="AYK317" s="1"/>
      <c r="AYL317" s="1"/>
      <c r="AYM317" s="1"/>
      <c r="AYN317" s="1"/>
      <c r="AYO317" s="1"/>
      <c r="AYP317" s="1"/>
      <c r="AYQ317" s="1"/>
      <c r="AYR317" s="1"/>
      <c r="AYS317" s="1"/>
      <c r="AYT317" s="1"/>
      <c r="AYU317" s="1"/>
      <c r="AYV317" s="1"/>
      <c r="AYW317" s="1"/>
      <c r="AYX317" s="1"/>
      <c r="AYY317" s="1"/>
      <c r="AYZ317" s="1"/>
      <c r="AZA317" s="1"/>
      <c r="AZB317" s="1"/>
      <c r="AZC317" s="1"/>
      <c r="AZD317" s="1"/>
      <c r="AZE317" s="1"/>
      <c r="AZF317" s="1"/>
      <c r="AZG317" s="1"/>
      <c r="AZH317" s="1"/>
      <c r="AZI317" s="1"/>
      <c r="AZJ317" s="1"/>
      <c r="AZK317" s="1"/>
      <c r="AZL317" s="1"/>
      <c r="AZM317" s="1"/>
      <c r="AZN317" s="1"/>
      <c r="AZO317" s="1"/>
      <c r="AZP317" s="1"/>
      <c r="AZQ317" s="1"/>
      <c r="AZR317" s="1"/>
      <c r="AZS317" s="1"/>
      <c r="AZT317" s="1"/>
      <c r="AZU317" s="1"/>
      <c r="AZV317" s="1"/>
      <c r="AZW317" s="1"/>
      <c r="AZX317" s="1"/>
      <c r="AZY317" s="1"/>
      <c r="AZZ317" s="1"/>
      <c r="BAA317" s="1"/>
      <c r="BAB317" s="1"/>
      <c r="BAC317" s="1"/>
      <c r="BAD317" s="1"/>
      <c r="BAE317" s="1"/>
      <c r="BAF317" s="1"/>
      <c r="BAG317" s="1"/>
      <c r="BAH317" s="1"/>
      <c r="BAI317" s="1"/>
      <c r="BAJ317" s="1"/>
      <c r="BAK317" s="1"/>
      <c r="BAL317" s="1"/>
      <c r="BAM317" s="1"/>
      <c r="BAN317" s="1"/>
      <c r="BAO317" s="1"/>
      <c r="BAP317" s="1"/>
      <c r="BAQ317" s="1"/>
      <c r="BAR317" s="1"/>
      <c r="BAS317" s="1"/>
      <c r="BAT317" s="1"/>
      <c r="BAU317" s="1"/>
      <c r="BAV317" s="1"/>
      <c r="BAW317" s="1"/>
      <c r="BAX317" s="1"/>
      <c r="BAY317" s="1"/>
      <c r="BAZ317" s="1"/>
      <c r="BBA317" s="1"/>
      <c r="BBB317" s="1"/>
      <c r="BBC317" s="1"/>
      <c r="BBD317" s="1"/>
      <c r="BBE317" s="1"/>
      <c r="BBF317" s="1"/>
      <c r="BBG317" s="1"/>
      <c r="BBH317" s="1"/>
      <c r="BBI317" s="1"/>
      <c r="BBJ317" s="1"/>
      <c r="BBK317" s="1"/>
      <c r="BBL317" s="1"/>
      <c r="BBM317" s="1"/>
      <c r="BBN317" s="1"/>
      <c r="BBO317" s="1"/>
      <c r="BBP317" s="1"/>
      <c r="BBQ317" s="1"/>
      <c r="BBR317" s="1"/>
      <c r="BBS317" s="1"/>
      <c r="BBT317" s="1"/>
      <c r="BBU317" s="1"/>
      <c r="BBV317" s="1"/>
      <c r="BBW317" s="1"/>
      <c r="BBX317" s="1"/>
      <c r="BBY317" s="1"/>
      <c r="BBZ317" s="1"/>
      <c r="BCA317" s="1"/>
      <c r="BCB317" s="1"/>
      <c r="BCC317" s="1"/>
      <c r="BCD317" s="1"/>
      <c r="BCE317" s="1"/>
      <c r="BCF317" s="1"/>
      <c r="BCG317" s="1"/>
      <c r="BCH317" s="1"/>
      <c r="BCI317" s="1"/>
      <c r="BCJ317" s="1"/>
      <c r="BCK317" s="1"/>
      <c r="BCL317" s="1"/>
      <c r="BCM317" s="1"/>
      <c r="BCN317" s="1"/>
      <c r="BCO317" s="1"/>
      <c r="BCP317" s="1"/>
      <c r="BCQ317" s="1"/>
      <c r="BCR317" s="1"/>
      <c r="BCS317" s="1"/>
      <c r="BCT317" s="1"/>
      <c r="BCU317" s="1"/>
      <c r="BCV317" s="1"/>
      <c r="BCW317" s="1"/>
      <c r="BCX317" s="1"/>
      <c r="BCY317" s="1"/>
      <c r="BCZ317" s="1"/>
      <c r="BDA317" s="1"/>
      <c r="BDB317" s="1"/>
      <c r="BDC317" s="1"/>
      <c r="BDD317" s="1"/>
      <c r="BDE317" s="1"/>
      <c r="BDF317" s="1"/>
      <c r="BDG317" s="1"/>
      <c r="BDH317" s="1"/>
      <c r="BDI317" s="1"/>
      <c r="BDJ317" s="1"/>
      <c r="BDK317" s="1"/>
      <c r="BDL317" s="1"/>
      <c r="BDM317" s="1"/>
      <c r="BDN317" s="1"/>
      <c r="BDO317" s="1"/>
      <c r="BDP317" s="1"/>
      <c r="BDQ317" s="1"/>
      <c r="BDR317" s="1"/>
      <c r="BDS317" s="1"/>
      <c r="BDT317" s="1"/>
      <c r="BDU317" s="1"/>
      <c r="BDV317" s="1"/>
      <c r="BDW317" s="1"/>
      <c r="BDX317" s="1"/>
      <c r="BDY317" s="1"/>
      <c r="BDZ317" s="1"/>
      <c r="BEA317" s="1"/>
      <c r="BEB317" s="1"/>
      <c r="BEC317" s="1"/>
      <c r="BED317" s="1"/>
      <c r="BEE317" s="1"/>
      <c r="BEF317" s="1"/>
      <c r="BEG317" s="1"/>
      <c r="BEH317" s="1"/>
      <c r="BEI317" s="1"/>
      <c r="BEJ317" s="1"/>
      <c r="BEK317" s="1"/>
      <c r="BEL317" s="1"/>
      <c r="BEM317" s="1"/>
      <c r="BEN317" s="1"/>
      <c r="BEO317" s="1"/>
      <c r="BEP317" s="1"/>
      <c r="BEQ317" s="1"/>
      <c r="BER317" s="1"/>
      <c r="BES317" s="1"/>
      <c r="BET317" s="1"/>
      <c r="BEU317" s="1"/>
      <c r="BEV317" s="1"/>
      <c r="BEW317" s="1"/>
      <c r="BEX317" s="1"/>
      <c r="BEY317" s="1"/>
      <c r="BEZ317" s="1"/>
      <c r="BFA317" s="1"/>
      <c r="BFB317" s="1"/>
      <c r="BFC317" s="1"/>
      <c r="BFD317" s="1"/>
      <c r="BFE317" s="1"/>
      <c r="BFF317" s="1"/>
      <c r="BFG317" s="1"/>
      <c r="BFH317" s="1"/>
      <c r="BFI317" s="1"/>
      <c r="BFJ317" s="1"/>
      <c r="BFK317" s="1"/>
      <c r="BFL317" s="1"/>
      <c r="BFM317" s="1"/>
      <c r="BFN317" s="1"/>
      <c r="BFO317" s="1"/>
      <c r="BFP317" s="1"/>
      <c r="BFQ317" s="1"/>
      <c r="BFR317" s="1"/>
      <c r="BFS317" s="1"/>
      <c r="BFT317" s="1"/>
      <c r="BFU317" s="1"/>
      <c r="BFV317" s="1"/>
      <c r="BFW317" s="1"/>
      <c r="BFX317" s="1"/>
      <c r="BFY317" s="1"/>
      <c r="BFZ317" s="1"/>
      <c r="BGA317" s="1"/>
      <c r="BGB317" s="1"/>
      <c r="BGC317" s="1"/>
      <c r="BGD317" s="1"/>
      <c r="BGE317" s="1"/>
      <c r="BGF317" s="1"/>
      <c r="BGG317" s="1"/>
      <c r="BGH317" s="1"/>
      <c r="BGI317" s="1"/>
      <c r="BGJ317" s="1"/>
      <c r="BGK317" s="1"/>
      <c r="BGL317" s="1"/>
      <c r="BGM317" s="1"/>
      <c r="BGN317" s="1"/>
      <c r="BGO317" s="1"/>
      <c r="BGP317" s="1"/>
      <c r="BGQ317" s="1"/>
      <c r="BGR317" s="1"/>
      <c r="BGS317" s="1"/>
      <c r="BGT317" s="1"/>
      <c r="BGU317" s="1"/>
      <c r="BGV317" s="1"/>
      <c r="BGW317" s="1"/>
      <c r="BGX317" s="1"/>
      <c r="BGY317" s="1"/>
      <c r="BGZ317" s="1"/>
      <c r="BHA317" s="1"/>
      <c r="BHB317" s="1"/>
      <c r="BHC317" s="1"/>
      <c r="BHD317" s="1"/>
      <c r="BHE317" s="1"/>
      <c r="BHF317" s="1"/>
      <c r="BHG317" s="1"/>
      <c r="BHH317" s="1"/>
      <c r="BHI317" s="1"/>
      <c r="BHJ317" s="1"/>
      <c r="BHK317" s="1"/>
      <c r="BHL317" s="1"/>
      <c r="BHM317" s="1"/>
      <c r="BHN317" s="1"/>
      <c r="BHO317" s="1"/>
      <c r="BHP317" s="1"/>
      <c r="BHQ317" s="1"/>
      <c r="BHR317" s="1"/>
      <c r="BHS317" s="1"/>
      <c r="BHT317" s="1"/>
      <c r="BHU317" s="1"/>
      <c r="BHV317" s="1"/>
      <c r="BHW317" s="1"/>
      <c r="BHX317" s="1"/>
      <c r="BHY317" s="1"/>
      <c r="BHZ317" s="1"/>
      <c r="BIA317" s="1"/>
      <c r="BIB317" s="1"/>
      <c r="BIC317" s="1"/>
      <c r="BID317" s="1"/>
      <c r="BIE317" s="1"/>
      <c r="BIF317" s="1"/>
      <c r="BIG317" s="1"/>
      <c r="BIH317" s="1"/>
      <c r="BII317" s="1"/>
      <c r="BIJ317" s="1"/>
      <c r="BIK317" s="1"/>
      <c r="BIL317" s="1"/>
      <c r="BIM317" s="1"/>
      <c r="BIN317" s="1"/>
      <c r="BIO317" s="1"/>
      <c r="BIP317" s="1"/>
      <c r="BIQ317" s="1"/>
      <c r="BIR317" s="1"/>
      <c r="BIS317" s="1"/>
      <c r="BIT317" s="1"/>
      <c r="BIU317" s="1"/>
      <c r="BIV317" s="1"/>
      <c r="BIW317" s="1"/>
      <c r="BIX317" s="1"/>
      <c r="BIY317" s="1"/>
      <c r="BIZ317" s="1"/>
      <c r="BJA317" s="1"/>
      <c r="BJB317" s="1"/>
      <c r="BJC317" s="1"/>
      <c r="BJD317" s="1"/>
      <c r="BJE317" s="1"/>
      <c r="BJF317" s="1"/>
      <c r="BJG317" s="1"/>
      <c r="BJH317" s="1"/>
      <c r="BJI317" s="1"/>
      <c r="BJJ317" s="1"/>
      <c r="BJK317" s="1"/>
      <c r="BJL317" s="1"/>
      <c r="BJM317" s="1"/>
      <c r="BJN317" s="1"/>
      <c r="BJO317" s="1"/>
      <c r="BJP317" s="1"/>
      <c r="BJQ317" s="1"/>
      <c r="BJR317" s="1"/>
      <c r="BJS317" s="1"/>
      <c r="BJT317" s="1"/>
      <c r="BJU317" s="1"/>
      <c r="BJV317" s="1"/>
      <c r="BJW317" s="1"/>
      <c r="BJX317" s="1"/>
      <c r="BJY317" s="1"/>
      <c r="BJZ317" s="1"/>
      <c r="BKA317" s="1"/>
      <c r="BKB317" s="1"/>
      <c r="BKC317" s="1"/>
      <c r="BKD317" s="1"/>
      <c r="BKE317" s="1"/>
      <c r="BKF317" s="1"/>
      <c r="BKG317" s="1"/>
      <c r="BKH317" s="1"/>
      <c r="BKI317" s="1"/>
      <c r="BKJ317" s="1"/>
      <c r="BKK317" s="1"/>
      <c r="BKL317" s="1"/>
      <c r="BKM317" s="1"/>
      <c r="BKN317" s="1"/>
      <c r="BKO317" s="1"/>
      <c r="BKP317" s="1"/>
      <c r="BKQ317" s="1"/>
      <c r="BKR317" s="1"/>
      <c r="BKS317" s="1"/>
      <c r="BKT317" s="1"/>
      <c r="BKU317" s="1"/>
      <c r="BKV317" s="1"/>
      <c r="BKW317" s="1"/>
      <c r="BKX317" s="1"/>
      <c r="BKY317" s="1"/>
      <c r="BKZ317" s="1"/>
      <c r="BLA317" s="1"/>
      <c r="BLB317" s="1"/>
      <c r="BLC317" s="1"/>
      <c r="BLD317" s="1"/>
      <c r="BLE317" s="1"/>
      <c r="BLF317" s="1"/>
      <c r="BLG317" s="1"/>
      <c r="BLH317" s="1"/>
      <c r="BLI317" s="1"/>
      <c r="BLJ317" s="1"/>
      <c r="BLK317" s="1"/>
      <c r="BLL317" s="1"/>
      <c r="BLM317" s="1"/>
      <c r="BLN317" s="1"/>
      <c r="BLO317" s="1"/>
      <c r="BLP317" s="1"/>
      <c r="BLQ317" s="1"/>
      <c r="BLR317" s="1"/>
      <c r="BLS317" s="1"/>
      <c r="BLT317" s="1"/>
      <c r="BLU317" s="1"/>
      <c r="BLV317" s="1"/>
      <c r="BLW317" s="1"/>
      <c r="BLX317" s="1"/>
      <c r="BLY317" s="1"/>
      <c r="BLZ317" s="1"/>
      <c r="BMA317" s="1"/>
      <c r="BMB317" s="1"/>
      <c r="BMC317" s="1"/>
      <c r="BMD317" s="1"/>
      <c r="BME317" s="1"/>
      <c r="BMF317" s="1"/>
      <c r="BMG317" s="1"/>
      <c r="BMH317" s="1"/>
      <c r="BMI317" s="1"/>
      <c r="BMJ317" s="1"/>
      <c r="BMK317" s="1"/>
      <c r="BML317" s="1"/>
      <c r="BMM317" s="1"/>
      <c r="BMN317" s="1"/>
      <c r="BMO317" s="1"/>
      <c r="BMP317" s="1"/>
      <c r="BMQ317" s="1"/>
      <c r="BMR317" s="1"/>
      <c r="BMS317" s="1"/>
      <c r="BMT317" s="1"/>
      <c r="BMU317" s="1"/>
      <c r="BMV317" s="1"/>
      <c r="BMW317" s="1"/>
      <c r="BMX317" s="1"/>
      <c r="BMY317" s="1"/>
      <c r="BMZ317" s="1"/>
      <c r="BNA317" s="1"/>
      <c r="BNB317" s="1"/>
      <c r="BNC317" s="1"/>
      <c r="BND317" s="1"/>
      <c r="BNE317" s="1"/>
      <c r="BNF317" s="1"/>
      <c r="BNG317" s="1"/>
      <c r="BNH317" s="1"/>
      <c r="BNI317" s="1"/>
      <c r="BNJ317" s="1"/>
      <c r="BNK317" s="1"/>
      <c r="BNL317" s="1"/>
      <c r="BNM317" s="1"/>
      <c r="BNN317" s="1"/>
      <c r="BNO317" s="1"/>
      <c r="BNP317" s="1"/>
      <c r="BNQ317" s="1"/>
      <c r="BNR317" s="1"/>
      <c r="BNS317" s="1"/>
      <c r="BNT317" s="1"/>
      <c r="BNU317" s="1"/>
      <c r="BNV317" s="1"/>
      <c r="BNW317" s="1"/>
      <c r="BNX317" s="1"/>
      <c r="BNY317" s="1"/>
      <c r="BNZ317" s="1"/>
      <c r="BOA317" s="1"/>
      <c r="BOB317" s="1"/>
      <c r="BOC317" s="1"/>
      <c r="BOD317" s="1"/>
      <c r="BOE317" s="1"/>
      <c r="BOF317" s="1"/>
      <c r="BOG317" s="1"/>
      <c r="BOH317" s="1"/>
      <c r="BOI317" s="1"/>
      <c r="BOJ317" s="1"/>
      <c r="BOK317" s="1"/>
      <c r="BOL317" s="1"/>
      <c r="BOM317" s="1"/>
      <c r="BON317" s="1"/>
      <c r="BOO317" s="1"/>
      <c r="BOP317" s="1"/>
      <c r="BOQ317" s="1"/>
      <c r="BOR317" s="1"/>
      <c r="BOS317" s="1"/>
      <c r="BOT317" s="1"/>
      <c r="BOU317" s="1"/>
      <c r="BOV317" s="1"/>
      <c r="BOW317" s="1"/>
      <c r="BOX317" s="1"/>
      <c r="BOY317" s="1"/>
      <c r="BOZ317" s="1"/>
      <c r="BPA317" s="1"/>
      <c r="BPB317" s="1"/>
      <c r="BPC317" s="1"/>
      <c r="BPD317" s="1"/>
      <c r="BPE317" s="1"/>
      <c r="BPF317" s="1"/>
      <c r="BPG317" s="1"/>
      <c r="BPH317" s="1"/>
      <c r="BPI317" s="1"/>
      <c r="BPJ317" s="1"/>
      <c r="BPK317" s="1"/>
      <c r="BPL317" s="1"/>
      <c r="BPM317" s="1"/>
      <c r="BPN317" s="1"/>
      <c r="BPO317" s="1"/>
      <c r="BPP317" s="1"/>
      <c r="BPQ317" s="1"/>
      <c r="BPR317" s="1"/>
      <c r="BPS317" s="1"/>
      <c r="BPT317" s="1"/>
      <c r="BPU317" s="1"/>
      <c r="BPV317" s="1"/>
      <c r="BPW317" s="1"/>
      <c r="BPX317" s="1"/>
      <c r="BPY317" s="1"/>
      <c r="BPZ317" s="1"/>
      <c r="BQA317" s="1"/>
      <c r="BQB317" s="1"/>
      <c r="BQC317" s="1"/>
      <c r="BQD317" s="1"/>
      <c r="BQE317" s="1"/>
      <c r="BQF317" s="1"/>
      <c r="BQG317" s="1"/>
      <c r="BQH317" s="1"/>
      <c r="BQI317" s="1"/>
      <c r="BQJ317" s="1"/>
      <c r="BQK317" s="1"/>
      <c r="BQL317" s="1"/>
      <c r="BQM317" s="1"/>
      <c r="BQN317" s="1"/>
      <c r="BQO317" s="1"/>
      <c r="BQP317" s="1"/>
      <c r="BQQ317" s="1"/>
      <c r="BQR317" s="1"/>
      <c r="BQS317" s="1"/>
      <c r="BQT317" s="1"/>
      <c r="BQU317" s="1"/>
      <c r="BQV317" s="1"/>
      <c r="BQW317" s="1"/>
      <c r="BQX317" s="1"/>
      <c r="BQY317" s="1"/>
      <c r="BQZ317" s="1"/>
      <c r="BRA317" s="1"/>
      <c r="BRB317" s="1"/>
      <c r="BRC317" s="1"/>
      <c r="BRD317" s="1"/>
      <c r="BRE317" s="1"/>
      <c r="BRF317" s="1"/>
      <c r="BRG317" s="1"/>
      <c r="BRH317" s="1"/>
      <c r="BRI317" s="1"/>
      <c r="BRJ317" s="1"/>
      <c r="BRK317" s="1"/>
      <c r="BRL317" s="1"/>
      <c r="BRM317" s="1"/>
      <c r="BRN317" s="1"/>
      <c r="BRO317" s="1"/>
      <c r="BRP317" s="1"/>
      <c r="BRQ317" s="1"/>
      <c r="BRR317" s="1"/>
      <c r="BRS317" s="1"/>
      <c r="BRT317" s="1"/>
      <c r="BRU317" s="1"/>
      <c r="BRV317" s="1"/>
      <c r="BRW317" s="1"/>
      <c r="BRX317" s="1"/>
      <c r="BRY317" s="1"/>
      <c r="BRZ317" s="1"/>
      <c r="BSA317" s="1"/>
      <c r="BSB317" s="1"/>
      <c r="BSC317" s="1"/>
      <c r="BSD317" s="1"/>
      <c r="BSE317" s="1"/>
      <c r="BSF317" s="1"/>
      <c r="BSG317" s="1"/>
      <c r="BSH317" s="1"/>
      <c r="BSI317" s="1"/>
      <c r="BSJ317" s="1"/>
      <c r="BSK317" s="1"/>
      <c r="BSL317" s="1"/>
      <c r="BSM317" s="1"/>
      <c r="BSN317" s="1"/>
      <c r="BSO317" s="1"/>
      <c r="BSP317" s="1"/>
      <c r="BSQ317" s="1"/>
      <c r="BSR317" s="1"/>
      <c r="BSS317" s="1"/>
      <c r="BST317" s="1"/>
      <c r="BSU317" s="1"/>
      <c r="BSV317" s="1"/>
      <c r="BSW317" s="1"/>
      <c r="BSX317" s="1"/>
      <c r="BSY317" s="1"/>
      <c r="BSZ317" s="1"/>
      <c r="BTA317" s="1"/>
      <c r="BTB317" s="1"/>
      <c r="BTC317" s="1"/>
      <c r="BTD317" s="1"/>
      <c r="BTE317" s="1"/>
      <c r="BTF317" s="1"/>
      <c r="BTG317" s="1"/>
      <c r="BTH317" s="1"/>
      <c r="BTI317" s="1"/>
      <c r="BTJ317" s="1"/>
      <c r="BTK317" s="1"/>
      <c r="BTL317" s="1"/>
      <c r="BTM317" s="1"/>
      <c r="BTN317" s="1"/>
      <c r="BTO317" s="1"/>
      <c r="BTP317" s="1"/>
      <c r="BTQ317" s="1"/>
      <c r="BTR317" s="1"/>
      <c r="BTS317" s="1"/>
      <c r="BTT317" s="1"/>
      <c r="BTU317" s="1"/>
    </row>
    <row r="318" spans="1:1893" s="34" customFormat="1" ht="17.100000000000001" customHeight="1">
      <c r="A318" s="43"/>
      <c r="B318" s="43" t="s">
        <v>93</v>
      </c>
      <c r="C318" s="43"/>
      <c r="D318" s="43"/>
      <c r="E318" s="39"/>
      <c r="F318" s="50" t="s">
        <v>162</v>
      </c>
      <c r="G318" s="47">
        <v>17000</v>
      </c>
      <c r="H318" s="47">
        <v>0</v>
      </c>
      <c r="I318" s="47">
        <v>17000</v>
      </c>
    </row>
    <row r="319" spans="1:1893" s="34" customFormat="1" ht="17.100000000000001" customHeight="1">
      <c r="A319" s="43"/>
      <c r="B319" s="43"/>
      <c r="C319" s="43"/>
      <c r="D319" s="43"/>
      <c r="E319" s="39"/>
      <c r="F319" s="107" t="s">
        <v>387</v>
      </c>
      <c r="G319" s="46">
        <f>+G320</f>
        <v>6000</v>
      </c>
      <c r="H319" s="47">
        <v>0</v>
      </c>
      <c r="I319" s="46">
        <f>+I320</f>
        <v>6000</v>
      </c>
    </row>
    <row r="320" spans="1:1893" s="34" customFormat="1" ht="15.75">
      <c r="A320" s="43"/>
      <c r="B320" s="43" t="s">
        <v>99</v>
      </c>
      <c r="C320" s="43"/>
      <c r="D320" s="43"/>
      <c r="E320" s="39"/>
      <c r="F320" s="50" t="s">
        <v>41</v>
      </c>
      <c r="G320" s="47">
        <v>6000</v>
      </c>
      <c r="H320" s="47">
        <v>0</v>
      </c>
      <c r="I320" s="47">
        <v>6000</v>
      </c>
    </row>
    <row r="321" spans="1:9" s="34" customFormat="1" ht="16.5" customHeight="1">
      <c r="A321" s="43"/>
      <c r="B321" s="43"/>
      <c r="C321" s="43"/>
      <c r="D321" s="40"/>
      <c r="E321" s="125"/>
      <c r="F321" s="117"/>
      <c r="G321" s="47"/>
      <c r="H321" s="47"/>
      <c r="I321" s="47"/>
    </row>
    <row r="322" spans="1:9" s="34" customFormat="1" ht="15.75" customHeight="1">
      <c r="A322" s="43"/>
      <c r="B322" s="43"/>
      <c r="C322" s="43"/>
      <c r="D322" s="38" t="s">
        <v>316</v>
      </c>
      <c r="E322" s="804" t="s">
        <v>186</v>
      </c>
      <c r="F322" s="805"/>
      <c r="G322" s="41">
        <f>G326</f>
        <v>0</v>
      </c>
      <c r="H322" s="41">
        <f t="shared" ref="H322:I322" si="120">H326</f>
        <v>0</v>
      </c>
      <c r="I322" s="41">
        <f t="shared" si="120"/>
        <v>0</v>
      </c>
    </row>
    <row r="323" spans="1:9" s="34" customFormat="1" ht="15.75">
      <c r="A323" s="43"/>
      <c r="B323" s="43"/>
      <c r="C323" s="43"/>
      <c r="D323" s="39"/>
      <c r="E323" s="38" t="s">
        <v>184</v>
      </c>
      <c r="F323" s="42" t="s">
        <v>185</v>
      </c>
      <c r="G323" s="41">
        <f>G325</f>
        <v>0</v>
      </c>
      <c r="H323" s="41">
        <f t="shared" ref="H323:I323" si="121">H325</f>
        <v>0</v>
      </c>
      <c r="I323" s="41">
        <f t="shared" si="121"/>
        <v>0</v>
      </c>
    </row>
    <row r="324" spans="1:9" s="34" customFormat="1" ht="15.75">
      <c r="A324" s="43"/>
      <c r="B324" s="43"/>
      <c r="C324" s="43"/>
      <c r="D324" s="39"/>
      <c r="E324" s="38"/>
      <c r="F324" s="107" t="s">
        <v>387</v>
      </c>
      <c r="G324" s="41">
        <v>0</v>
      </c>
      <c r="H324" s="41">
        <v>0</v>
      </c>
      <c r="I324" s="41">
        <v>0</v>
      </c>
    </row>
    <row r="325" spans="1:9" s="34" customFormat="1" ht="15.75">
      <c r="A325" s="43"/>
      <c r="B325" s="43"/>
      <c r="C325" s="43"/>
      <c r="D325" s="39"/>
      <c r="E325" s="39"/>
      <c r="F325" s="323" t="s">
        <v>393</v>
      </c>
      <c r="G325" s="41">
        <f>G326</f>
        <v>0</v>
      </c>
      <c r="H325" s="41">
        <f t="shared" ref="H325:I325" si="122">H326</f>
        <v>0</v>
      </c>
      <c r="I325" s="41">
        <f t="shared" si="122"/>
        <v>0</v>
      </c>
    </row>
    <row r="326" spans="1:9" s="34" customFormat="1" ht="15.75">
      <c r="A326" s="43" t="s">
        <v>90</v>
      </c>
      <c r="B326" s="43"/>
      <c r="C326" s="43"/>
      <c r="D326" s="40"/>
      <c r="E326" s="39"/>
      <c r="F326" s="45" t="s">
        <v>8</v>
      </c>
      <c r="G326" s="46">
        <f>SUM(G327)</f>
        <v>0</v>
      </c>
      <c r="H326" s="46">
        <f t="shared" ref="H326:I326" si="123">SUM(H327)</f>
        <v>0</v>
      </c>
      <c r="I326" s="46">
        <f t="shared" si="123"/>
        <v>0</v>
      </c>
    </row>
    <row r="327" spans="1:9" s="34" customFormat="1" ht="15.75">
      <c r="A327" s="43"/>
      <c r="B327" s="43" t="s">
        <v>142</v>
      </c>
      <c r="C327" s="43"/>
      <c r="D327" s="40"/>
      <c r="E327" s="39"/>
      <c r="F327" s="45" t="s">
        <v>36</v>
      </c>
      <c r="G327" s="46">
        <v>0</v>
      </c>
      <c r="H327" s="46">
        <f>I327-G327</f>
        <v>0</v>
      </c>
      <c r="I327" s="46">
        <v>0</v>
      </c>
    </row>
    <row r="328" spans="1:9" s="34" customFormat="1" ht="15.75">
      <c r="A328" s="43"/>
      <c r="B328" s="43"/>
      <c r="C328" s="43"/>
      <c r="D328" s="40"/>
      <c r="E328" s="39"/>
      <c r="F328" s="48"/>
      <c r="G328" s="47"/>
      <c r="H328" s="47"/>
      <c r="I328" s="47"/>
    </row>
    <row r="329" spans="1:9" s="34" customFormat="1" ht="15.75" customHeight="1">
      <c r="A329" s="43"/>
      <c r="B329" s="43"/>
      <c r="C329" s="43"/>
      <c r="D329" s="38" t="s">
        <v>317</v>
      </c>
      <c r="E329" s="804" t="s">
        <v>187</v>
      </c>
      <c r="F329" s="805"/>
      <c r="G329" s="41">
        <f>G333</f>
        <v>0</v>
      </c>
      <c r="H329" s="41">
        <f t="shared" ref="H329:I329" si="124">H333</f>
        <v>0</v>
      </c>
      <c r="I329" s="41">
        <f t="shared" si="124"/>
        <v>0</v>
      </c>
    </row>
    <row r="330" spans="1:9" s="34" customFormat="1" ht="15.75">
      <c r="A330" s="43"/>
      <c r="B330" s="43"/>
      <c r="C330" s="43"/>
      <c r="D330" s="39"/>
      <c r="E330" s="38" t="s">
        <v>184</v>
      </c>
      <c r="F330" s="42" t="s">
        <v>185</v>
      </c>
      <c r="G330" s="41">
        <f>G332</f>
        <v>0</v>
      </c>
      <c r="H330" s="41">
        <f t="shared" ref="H330:I330" si="125">H332</f>
        <v>0</v>
      </c>
      <c r="I330" s="41">
        <f t="shared" si="125"/>
        <v>0</v>
      </c>
    </row>
    <row r="331" spans="1:9" s="34" customFormat="1" ht="15.75">
      <c r="A331" s="43"/>
      <c r="B331" s="43"/>
      <c r="C331" s="43"/>
      <c r="D331" s="39"/>
      <c r="E331" s="38"/>
      <c r="F331" s="107" t="s">
        <v>387</v>
      </c>
      <c r="G331" s="41">
        <v>0</v>
      </c>
      <c r="H331" s="41">
        <v>0</v>
      </c>
      <c r="I331" s="41">
        <v>0</v>
      </c>
    </row>
    <row r="332" spans="1:9" s="34" customFormat="1" ht="15.75">
      <c r="A332" s="43"/>
      <c r="B332" s="43"/>
      <c r="C332" s="43"/>
      <c r="D332" s="39"/>
      <c r="E332" s="39"/>
      <c r="F332" s="323" t="s">
        <v>393</v>
      </c>
      <c r="G332" s="41">
        <f>G333</f>
        <v>0</v>
      </c>
      <c r="H332" s="41">
        <f t="shared" ref="H332:I332" si="126">H333</f>
        <v>0</v>
      </c>
      <c r="I332" s="41">
        <f t="shared" si="126"/>
        <v>0</v>
      </c>
    </row>
    <row r="333" spans="1:9" s="34" customFormat="1" ht="15.75">
      <c r="A333" s="43" t="s">
        <v>90</v>
      </c>
      <c r="B333" s="43"/>
      <c r="C333" s="43"/>
      <c r="D333" s="43"/>
      <c r="E333" s="39"/>
      <c r="F333" s="48" t="s">
        <v>8</v>
      </c>
      <c r="G333" s="47">
        <f>SUM(G334)</f>
        <v>0</v>
      </c>
      <c r="H333" s="47">
        <f t="shared" ref="H333:I333" si="127">SUM(H334)</f>
        <v>0</v>
      </c>
      <c r="I333" s="47">
        <f t="shared" si="127"/>
        <v>0</v>
      </c>
    </row>
    <row r="334" spans="1:9" s="34" customFormat="1" ht="15.75">
      <c r="A334" s="43"/>
      <c r="B334" s="43" t="s">
        <v>142</v>
      </c>
      <c r="C334" s="43"/>
      <c r="D334" s="43"/>
      <c r="E334" s="39"/>
      <c r="F334" s="48" t="s">
        <v>36</v>
      </c>
      <c r="G334" s="47">
        <v>0</v>
      </c>
      <c r="H334" s="47">
        <f>I334-G334</f>
        <v>0</v>
      </c>
      <c r="I334" s="47">
        <v>0</v>
      </c>
    </row>
    <row r="335" spans="1:9" s="34" customFormat="1" ht="15.75" customHeight="1">
      <c r="A335" s="43"/>
      <c r="B335" s="69"/>
      <c r="C335" s="69"/>
      <c r="D335" s="69"/>
      <c r="E335" s="67"/>
      <c r="F335" s="104"/>
      <c r="G335" s="73"/>
      <c r="H335" s="73"/>
      <c r="I335" s="73"/>
    </row>
    <row r="336" spans="1:9" s="34" customFormat="1" ht="15.75" customHeight="1">
      <c r="A336" s="122"/>
      <c r="B336" s="122"/>
      <c r="C336" s="122"/>
      <c r="D336" s="141"/>
      <c r="E336" s="141"/>
      <c r="F336" s="142" t="s">
        <v>188</v>
      </c>
      <c r="G336" s="144">
        <f>SUM(G337)</f>
        <v>25200</v>
      </c>
      <c r="H336" s="144">
        <f t="shared" ref="H336:I336" si="128">SUM(H337)</f>
        <v>0</v>
      </c>
      <c r="I336" s="144">
        <f t="shared" si="128"/>
        <v>25200</v>
      </c>
    </row>
    <row r="337" spans="1:9" s="34" customFormat="1" ht="15.75" customHeight="1">
      <c r="A337" s="112"/>
      <c r="B337" s="112"/>
      <c r="C337" s="112"/>
      <c r="D337" s="100"/>
      <c r="E337" s="100"/>
      <c r="F337" s="126" t="s">
        <v>189</v>
      </c>
      <c r="G337" s="133">
        <f>G339+G347</f>
        <v>25200</v>
      </c>
      <c r="H337" s="133">
        <f>H339+H347</f>
        <v>0</v>
      </c>
      <c r="I337" s="133">
        <f>I339+I347</f>
        <v>25200</v>
      </c>
    </row>
    <row r="338" spans="1:9" s="34" customFormat="1" ht="15.75" customHeight="1">
      <c r="A338" s="43"/>
      <c r="B338" s="43"/>
      <c r="C338" s="43"/>
      <c r="D338" s="39"/>
      <c r="E338" s="125"/>
      <c r="F338" s="134"/>
      <c r="G338" s="41"/>
      <c r="H338" s="41"/>
      <c r="I338" s="41"/>
    </row>
    <row r="339" spans="1:9" s="34" customFormat="1" ht="15.75" customHeight="1">
      <c r="A339" s="43"/>
      <c r="B339" s="43"/>
      <c r="C339" s="43"/>
      <c r="D339" s="116" t="s">
        <v>190</v>
      </c>
      <c r="E339" s="800" t="s">
        <v>191</v>
      </c>
      <c r="F339" s="801"/>
      <c r="G339" s="41">
        <f>+G340</f>
        <v>3700</v>
      </c>
      <c r="H339" s="41">
        <f t="shared" ref="H339" si="129">SUM(H342)</f>
        <v>0</v>
      </c>
      <c r="I339" s="41">
        <f>+I340</f>
        <v>3700</v>
      </c>
    </row>
    <row r="340" spans="1:9" s="34" customFormat="1" ht="15.75" customHeight="1">
      <c r="A340" s="43"/>
      <c r="B340" s="43"/>
      <c r="C340" s="43"/>
      <c r="D340" s="39"/>
      <c r="E340" s="38" t="s">
        <v>192</v>
      </c>
      <c r="F340" s="42" t="s">
        <v>193</v>
      </c>
      <c r="G340" s="41">
        <f>+G341+G344</f>
        <v>3700</v>
      </c>
      <c r="H340" s="41">
        <f t="shared" ref="H340" si="130">H341</f>
        <v>0</v>
      </c>
      <c r="I340" s="41">
        <f>+I341+I344</f>
        <v>3700</v>
      </c>
    </row>
    <row r="341" spans="1:9" s="34" customFormat="1" ht="15.75" customHeight="1">
      <c r="A341" s="43"/>
      <c r="B341" s="43"/>
      <c r="C341" s="43"/>
      <c r="D341" s="39"/>
      <c r="E341" s="39"/>
      <c r="F341" s="107" t="s">
        <v>387</v>
      </c>
      <c r="G341" s="41">
        <f>G342</f>
        <v>2500</v>
      </c>
      <c r="H341" s="41">
        <f t="shared" ref="H341:I341" si="131">H342</f>
        <v>0</v>
      </c>
      <c r="I341" s="41">
        <f t="shared" si="131"/>
        <v>2500</v>
      </c>
    </row>
    <row r="342" spans="1:9" s="34" customFormat="1" ht="15.75" customHeight="1">
      <c r="A342" s="39" t="s">
        <v>90</v>
      </c>
      <c r="B342" s="43"/>
      <c r="C342" s="43"/>
      <c r="D342" s="43"/>
      <c r="E342" s="39"/>
      <c r="F342" s="50" t="s">
        <v>8</v>
      </c>
      <c r="G342" s="47">
        <f>+G343</f>
        <v>2500</v>
      </c>
      <c r="H342" s="47">
        <f t="shared" ref="H342" si="132">+H343+H345</f>
        <v>0</v>
      </c>
      <c r="I342" s="47">
        <v>2500</v>
      </c>
    </row>
    <row r="343" spans="1:9" s="34" customFormat="1" ht="15.75">
      <c r="A343" s="39"/>
      <c r="B343" s="43" t="s">
        <v>91</v>
      </c>
      <c r="C343" s="43"/>
      <c r="D343" s="43"/>
      <c r="E343" s="39"/>
      <c r="F343" s="50" t="s">
        <v>37</v>
      </c>
      <c r="G343" s="47">
        <v>2500</v>
      </c>
      <c r="H343" s="47">
        <v>0</v>
      </c>
      <c r="I343" s="47">
        <v>2500</v>
      </c>
    </row>
    <row r="344" spans="1:9" s="34" customFormat="1" ht="15.75">
      <c r="A344" s="39"/>
      <c r="B344" s="43"/>
      <c r="C344" s="43"/>
      <c r="D344" s="43"/>
      <c r="E344" s="39"/>
      <c r="F344" s="107" t="s">
        <v>387</v>
      </c>
      <c r="G344" s="46">
        <f>+G345</f>
        <v>1200</v>
      </c>
      <c r="H344" s="47">
        <v>0</v>
      </c>
      <c r="I344" s="46">
        <f>+I345</f>
        <v>1200</v>
      </c>
    </row>
    <row r="345" spans="1:9" s="34" customFormat="1" ht="15.75" customHeight="1">
      <c r="A345" s="39"/>
      <c r="B345" s="43" t="s">
        <v>99</v>
      </c>
      <c r="C345" s="43"/>
      <c r="D345" s="43"/>
      <c r="E345" s="39"/>
      <c r="F345" s="50" t="s">
        <v>41</v>
      </c>
      <c r="G345" s="47">
        <v>1200</v>
      </c>
      <c r="H345" s="47">
        <f>I345-G345</f>
        <v>0</v>
      </c>
      <c r="I345" s="47">
        <v>1200</v>
      </c>
    </row>
    <row r="346" spans="1:9" s="34" customFormat="1" ht="15.75">
      <c r="A346" s="39"/>
      <c r="B346" s="39"/>
      <c r="C346" s="39"/>
      <c r="D346" s="40"/>
      <c r="E346" s="125"/>
      <c r="F346" s="48"/>
      <c r="G346" s="47"/>
      <c r="H346" s="47"/>
      <c r="I346" s="47"/>
    </row>
    <row r="347" spans="1:9" s="34" customFormat="1" ht="15.75">
      <c r="A347" s="67"/>
      <c r="B347" s="67"/>
      <c r="C347" s="67"/>
      <c r="D347" s="113" t="s">
        <v>194</v>
      </c>
      <c r="E347" s="810" t="s">
        <v>195</v>
      </c>
      <c r="F347" s="811"/>
      <c r="G347" s="71">
        <f>+G348</f>
        <v>21500</v>
      </c>
      <c r="H347" s="71">
        <f t="shared" ref="H347" si="133">SUM(H350)</f>
        <v>0</v>
      </c>
      <c r="I347" s="71">
        <f>+I348</f>
        <v>21500</v>
      </c>
    </row>
    <row r="348" spans="1:9" s="34" customFormat="1" ht="15.75">
      <c r="A348" s="67"/>
      <c r="B348" s="67"/>
      <c r="C348" s="67"/>
      <c r="D348" s="67"/>
      <c r="E348" s="66" t="s">
        <v>196</v>
      </c>
      <c r="F348" s="70" t="s">
        <v>197</v>
      </c>
      <c r="G348" s="71">
        <f>+G349+G352</f>
        <v>21500</v>
      </c>
      <c r="H348" s="71">
        <f t="shared" ref="H348" si="134">H349</f>
        <v>0</v>
      </c>
      <c r="I348" s="71">
        <f>+I349+I352</f>
        <v>21500</v>
      </c>
    </row>
    <row r="349" spans="1:9" s="34" customFormat="1" ht="15.75">
      <c r="A349" s="67"/>
      <c r="B349" s="67"/>
      <c r="C349" s="67"/>
      <c r="D349" s="67"/>
      <c r="E349" s="67"/>
      <c r="F349" s="107" t="s">
        <v>387</v>
      </c>
      <c r="G349" s="71">
        <f>G350</f>
        <v>1500</v>
      </c>
      <c r="H349" s="71">
        <f t="shared" ref="H349:I349" si="135">H350</f>
        <v>0</v>
      </c>
      <c r="I349" s="71">
        <f t="shared" si="135"/>
        <v>1500</v>
      </c>
    </row>
    <row r="350" spans="1:9" s="34" customFormat="1" ht="15.75">
      <c r="A350" s="67" t="s">
        <v>90</v>
      </c>
      <c r="B350" s="67"/>
      <c r="C350" s="67"/>
      <c r="D350" s="69"/>
      <c r="E350" s="67"/>
      <c r="F350" s="72" t="s">
        <v>8</v>
      </c>
      <c r="G350" s="73">
        <f>+G351</f>
        <v>1500</v>
      </c>
      <c r="H350" s="73">
        <f t="shared" ref="H350" si="136">+H351+H353</f>
        <v>0</v>
      </c>
      <c r="I350" s="73">
        <v>1500</v>
      </c>
    </row>
    <row r="351" spans="1:9" s="34" customFormat="1" ht="15.75">
      <c r="A351" s="67"/>
      <c r="B351" s="67" t="s">
        <v>91</v>
      </c>
      <c r="C351" s="67"/>
      <c r="D351" s="69"/>
      <c r="E351" s="67"/>
      <c r="F351" s="72" t="s">
        <v>37</v>
      </c>
      <c r="G351" s="73">
        <v>1500</v>
      </c>
      <c r="H351" s="73">
        <v>0</v>
      </c>
      <c r="I351" s="73">
        <v>1500</v>
      </c>
    </row>
    <row r="352" spans="1:9" s="34" customFormat="1" ht="15.75">
      <c r="A352" s="67"/>
      <c r="B352" s="67"/>
      <c r="C352" s="67"/>
      <c r="D352" s="69"/>
      <c r="E352" s="67"/>
      <c r="F352" s="70" t="s">
        <v>120</v>
      </c>
      <c r="G352" s="399">
        <f>+G353</f>
        <v>20000</v>
      </c>
      <c r="H352" s="73">
        <v>0</v>
      </c>
      <c r="I352" s="399">
        <f>+I353</f>
        <v>20000</v>
      </c>
    </row>
    <row r="353" spans="1:13" s="34" customFormat="1" ht="23.25">
      <c r="A353" s="67"/>
      <c r="B353" s="67" t="s">
        <v>99</v>
      </c>
      <c r="C353" s="67"/>
      <c r="D353" s="69"/>
      <c r="E353" s="67"/>
      <c r="F353" s="72" t="s">
        <v>41</v>
      </c>
      <c r="G353" s="73">
        <v>20000</v>
      </c>
      <c r="H353" s="73">
        <v>0</v>
      </c>
      <c r="I353" s="73">
        <v>20000</v>
      </c>
      <c r="J353" s="282"/>
      <c r="K353" s="282"/>
      <c r="L353" s="282"/>
      <c r="M353" s="282"/>
    </row>
    <row r="354" spans="1:13" s="34" customFormat="1" ht="15.75">
      <c r="A354" s="39"/>
      <c r="B354" s="39"/>
      <c r="C354" s="39"/>
      <c r="D354" s="40"/>
      <c r="E354" s="39"/>
      <c r="F354" s="48"/>
      <c r="G354" s="47"/>
      <c r="H354" s="47"/>
      <c r="I354" s="47"/>
    </row>
    <row r="355" spans="1:13" s="34" customFormat="1" ht="15.75">
      <c r="A355" s="141"/>
      <c r="B355" s="141"/>
      <c r="C355" s="141"/>
      <c r="D355" s="141"/>
      <c r="E355" s="141"/>
      <c r="F355" s="142" t="s">
        <v>198</v>
      </c>
      <c r="G355" s="144">
        <f>G356</f>
        <v>32000</v>
      </c>
      <c r="H355" s="144">
        <f t="shared" ref="H355:I355" si="137">H356</f>
        <v>3500</v>
      </c>
      <c r="I355" s="144">
        <f t="shared" si="137"/>
        <v>35500</v>
      </c>
    </row>
    <row r="356" spans="1:13" s="34" customFormat="1" ht="15.75">
      <c r="A356" s="100"/>
      <c r="B356" s="100"/>
      <c r="C356" s="100"/>
      <c r="D356" s="100"/>
      <c r="E356" s="100"/>
      <c r="F356" s="126" t="s">
        <v>199</v>
      </c>
      <c r="G356" s="133">
        <f>G357+G363+G376+G369</f>
        <v>32000</v>
      </c>
      <c r="H356" s="133">
        <f t="shared" ref="H356:I356" si="138">H357+H363+H376+H369</f>
        <v>3500</v>
      </c>
      <c r="I356" s="133">
        <f t="shared" si="138"/>
        <v>35500</v>
      </c>
    </row>
    <row r="357" spans="1:13" s="34" customFormat="1" ht="15.75">
      <c r="A357" s="39"/>
      <c r="B357" s="39"/>
      <c r="C357" s="39"/>
      <c r="D357" s="116" t="s">
        <v>200</v>
      </c>
      <c r="E357" s="800" t="s">
        <v>201</v>
      </c>
      <c r="F357" s="801"/>
      <c r="G357" s="71">
        <f>SUM(G360)</f>
        <v>3000</v>
      </c>
      <c r="H357" s="71">
        <f t="shared" ref="H357:I357" si="139">SUM(H360)</f>
        <v>0</v>
      </c>
      <c r="I357" s="71">
        <f t="shared" si="139"/>
        <v>3000</v>
      </c>
    </row>
    <row r="358" spans="1:13" s="34" customFormat="1" ht="15.75">
      <c r="A358" s="39"/>
      <c r="B358" s="39"/>
      <c r="C358" s="39"/>
      <c r="D358" s="39"/>
      <c r="E358" s="38" t="s">
        <v>202</v>
      </c>
      <c r="F358" s="42" t="s">
        <v>203</v>
      </c>
      <c r="G358" s="71">
        <f>G359</f>
        <v>3000</v>
      </c>
      <c r="H358" s="71">
        <f t="shared" ref="H358:I358" si="140">H359</f>
        <v>0</v>
      </c>
      <c r="I358" s="71">
        <f t="shared" si="140"/>
        <v>3000</v>
      </c>
    </row>
    <row r="359" spans="1:13" s="34" customFormat="1" ht="15.75">
      <c r="A359" s="39"/>
      <c r="B359" s="39"/>
      <c r="C359" s="39"/>
      <c r="D359" s="39"/>
      <c r="E359" s="39"/>
      <c r="F359" s="107" t="s">
        <v>387</v>
      </c>
      <c r="G359" s="71">
        <f>G360</f>
        <v>3000</v>
      </c>
      <c r="H359" s="71">
        <v>0</v>
      </c>
      <c r="I359" s="71">
        <f>I360</f>
        <v>3000</v>
      </c>
    </row>
    <row r="360" spans="1:13" s="34" customFormat="1" ht="15.75">
      <c r="A360" s="39" t="s">
        <v>90</v>
      </c>
      <c r="B360" s="39"/>
      <c r="C360" s="39"/>
      <c r="D360" s="43"/>
      <c r="E360" s="39"/>
      <c r="F360" s="50" t="s">
        <v>8</v>
      </c>
      <c r="G360" s="73">
        <f>SUM(G361)</f>
        <v>3000</v>
      </c>
      <c r="H360" s="73">
        <f t="shared" ref="H360:I360" si="141">SUM(H361)</f>
        <v>0</v>
      </c>
      <c r="I360" s="73">
        <f t="shared" si="141"/>
        <v>3000</v>
      </c>
    </row>
    <row r="361" spans="1:13" s="34" customFormat="1" ht="15.75">
      <c r="A361" s="39"/>
      <c r="B361" s="39" t="s">
        <v>99</v>
      </c>
      <c r="C361" s="39"/>
      <c r="D361" s="43"/>
      <c r="E361" s="39"/>
      <c r="F361" s="50" t="s">
        <v>41</v>
      </c>
      <c r="G361" s="73">
        <v>3000</v>
      </c>
      <c r="H361" s="73">
        <v>0</v>
      </c>
      <c r="I361" s="73">
        <v>3000</v>
      </c>
    </row>
    <row r="362" spans="1:13" s="34" customFormat="1" ht="15.75">
      <c r="A362" s="39"/>
      <c r="B362" s="39"/>
      <c r="C362" s="39"/>
      <c r="D362" s="40"/>
      <c r="E362" s="125"/>
      <c r="F362" s="48"/>
      <c r="G362" s="73"/>
      <c r="H362" s="73"/>
      <c r="I362" s="73"/>
    </row>
    <row r="363" spans="1:13" s="34" customFormat="1" ht="15.75">
      <c r="A363" s="39"/>
      <c r="B363" s="39"/>
      <c r="C363" s="39"/>
      <c r="D363" s="116" t="s">
        <v>204</v>
      </c>
      <c r="E363" s="800" t="s">
        <v>280</v>
      </c>
      <c r="F363" s="801"/>
      <c r="G363" s="71">
        <f>SUM(G366)</f>
        <v>22000</v>
      </c>
      <c r="H363" s="71">
        <f t="shared" ref="H363:I363" si="142">SUM(H366)</f>
        <v>0</v>
      </c>
      <c r="I363" s="71">
        <f t="shared" si="142"/>
        <v>22000</v>
      </c>
    </row>
    <row r="364" spans="1:13" s="34" customFormat="1" ht="15.75">
      <c r="A364" s="39"/>
      <c r="B364" s="39"/>
      <c r="C364" s="39"/>
      <c r="D364" s="39"/>
      <c r="E364" s="38" t="s">
        <v>205</v>
      </c>
      <c r="F364" s="42" t="s">
        <v>206</v>
      </c>
      <c r="G364" s="71">
        <f>G365</f>
        <v>22000</v>
      </c>
      <c r="H364" s="71">
        <f t="shared" ref="H364:I364" si="143">H365</f>
        <v>0</v>
      </c>
      <c r="I364" s="71">
        <f t="shared" si="143"/>
        <v>22000</v>
      </c>
    </row>
    <row r="365" spans="1:13" s="34" customFormat="1" ht="15.75">
      <c r="A365" s="39"/>
      <c r="B365" s="39"/>
      <c r="C365" s="39"/>
      <c r="D365" s="39"/>
      <c r="E365" s="39"/>
      <c r="F365" s="107" t="s">
        <v>387</v>
      </c>
      <c r="G365" s="71">
        <f>G366</f>
        <v>22000</v>
      </c>
      <c r="H365" s="71">
        <f t="shared" ref="H365:I365" si="144">H366</f>
        <v>0</v>
      </c>
      <c r="I365" s="71">
        <f t="shared" si="144"/>
        <v>22000</v>
      </c>
    </row>
    <row r="366" spans="1:13" s="1" customFormat="1" ht="15.75">
      <c r="A366" s="39" t="s">
        <v>90</v>
      </c>
      <c r="B366" s="39"/>
      <c r="C366" s="39"/>
      <c r="D366" s="43"/>
      <c r="E366" s="39"/>
      <c r="F366" s="50" t="s">
        <v>8</v>
      </c>
      <c r="G366" s="73">
        <v>22000</v>
      </c>
      <c r="H366" s="73">
        <f>H367</f>
        <v>0</v>
      </c>
      <c r="I366" s="73">
        <v>22000</v>
      </c>
    </row>
    <row r="367" spans="1:13" s="1" customFormat="1" ht="15.75">
      <c r="A367" s="39"/>
      <c r="B367" s="39" t="s">
        <v>99</v>
      </c>
      <c r="C367" s="39"/>
      <c r="D367" s="43"/>
      <c r="E367" s="39"/>
      <c r="F367" s="50" t="s">
        <v>41</v>
      </c>
      <c r="G367" s="73">
        <v>22000</v>
      </c>
      <c r="H367" s="73">
        <f>I367-G367</f>
        <v>0</v>
      </c>
      <c r="I367" s="73">
        <v>22000</v>
      </c>
    </row>
    <row r="368" spans="1:13" s="1" customFormat="1" ht="15.75">
      <c r="A368" s="39"/>
      <c r="B368" s="39"/>
      <c r="C368" s="39"/>
      <c r="D368" s="43"/>
      <c r="E368" s="125"/>
      <c r="F368" s="50"/>
      <c r="G368" s="73"/>
      <c r="H368" s="73"/>
      <c r="I368" s="73"/>
    </row>
    <row r="369" spans="1:16" s="1" customFormat="1" ht="15.75">
      <c r="A369" s="39"/>
      <c r="B369" s="39"/>
      <c r="C369" s="39"/>
      <c r="D369" s="116" t="s">
        <v>319</v>
      </c>
      <c r="E369" s="800" t="s">
        <v>281</v>
      </c>
      <c r="F369" s="801"/>
      <c r="G369" s="71">
        <f>SUM(G372)</f>
        <v>0</v>
      </c>
      <c r="H369" s="71">
        <f t="shared" ref="H369:I369" si="145">SUM(H372)</f>
        <v>0</v>
      </c>
      <c r="I369" s="71">
        <f t="shared" si="145"/>
        <v>0</v>
      </c>
    </row>
    <row r="370" spans="1:16" s="34" customFormat="1" ht="17.100000000000001" customHeight="1">
      <c r="A370" s="39"/>
      <c r="B370" s="39"/>
      <c r="C370" s="39"/>
      <c r="D370" s="39"/>
      <c r="E370" s="38" t="s">
        <v>205</v>
      </c>
      <c r="F370" s="42" t="s">
        <v>206</v>
      </c>
      <c r="G370" s="71">
        <f>G371</f>
        <v>0</v>
      </c>
      <c r="H370" s="71">
        <f t="shared" ref="H370:I370" si="146">H371</f>
        <v>0</v>
      </c>
      <c r="I370" s="71">
        <f t="shared" si="146"/>
        <v>0</v>
      </c>
    </row>
    <row r="371" spans="1:16" s="34" customFormat="1" ht="15.75">
      <c r="A371" s="39"/>
      <c r="B371" s="39"/>
      <c r="C371" s="39"/>
      <c r="D371" s="39"/>
      <c r="E371" s="39"/>
      <c r="F371" s="107" t="s">
        <v>387</v>
      </c>
      <c r="G371" s="71">
        <f>G372</f>
        <v>0</v>
      </c>
      <c r="H371" s="71">
        <f t="shared" ref="H371:I371" si="147">H372</f>
        <v>0</v>
      </c>
      <c r="I371" s="71">
        <f t="shared" si="147"/>
        <v>0</v>
      </c>
    </row>
    <row r="372" spans="1:16" s="34" customFormat="1" ht="15.75" customHeight="1">
      <c r="A372" s="39" t="s">
        <v>90</v>
      </c>
      <c r="B372" s="39"/>
      <c r="C372" s="39"/>
      <c r="D372" s="43"/>
      <c r="E372" s="39"/>
      <c r="F372" s="50" t="s">
        <v>8</v>
      </c>
      <c r="G372" s="73">
        <f>SUM(G374)</f>
        <v>0</v>
      </c>
      <c r="H372" s="73">
        <f t="shared" ref="H372:I372" si="148">SUM(H374)</f>
        <v>0</v>
      </c>
      <c r="I372" s="73">
        <f t="shared" si="148"/>
        <v>0</v>
      </c>
      <c r="J372" s="295"/>
      <c r="K372" s="295"/>
    </row>
    <row r="373" spans="1:16" s="34" customFormat="1" ht="15.75" customHeight="1">
      <c r="A373" s="39"/>
      <c r="B373" s="39" t="s">
        <v>92</v>
      </c>
      <c r="C373" s="39"/>
      <c r="D373" s="43"/>
      <c r="E373" s="39"/>
      <c r="F373" s="50" t="s">
        <v>39</v>
      </c>
      <c r="G373" s="73">
        <v>0</v>
      </c>
      <c r="H373" s="73">
        <v>0</v>
      </c>
      <c r="I373" s="73">
        <v>0</v>
      </c>
      <c r="J373" s="295"/>
      <c r="K373" s="295"/>
    </row>
    <row r="374" spans="1:16" s="34" customFormat="1" ht="15.75">
      <c r="A374" s="39"/>
      <c r="B374" s="39" t="s">
        <v>99</v>
      </c>
      <c r="C374" s="39"/>
      <c r="D374" s="43"/>
      <c r="E374" s="39"/>
      <c r="F374" s="50" t="s">
        <v>41</v>
      </c>
      <c r="G374" s="73">
        <v>0</v>
      </c>
      <c r="H374" s="73">
        <f>I374-G374</f>
        <v>0</v>
      </c>
      <c r="I374" s="73">
        <v>0</v>
      </c>
      <c r="J374" s="295"/>
      <c r="K374" s="295"/>
    </row>
    <row r="375" spans="1:16" s="34" customFormat="1" ht="15.75">
      <c r="A375" s="39"/>
      <c r="B375" s="39"/>
      <c r="C375" s="39"/>
      <c r="D375" s="40"/>
      <c r="E375" s="125"/>
      <c r="F375" s="48"/>
      <c r="G375" s="73"/>
      <c r="H375" s="73"/>
      <c r="I375" s="73"/>
      <c r="J375" s="295"/>
      <c r="K375" s="295"/>
    </row>
    <row r="376" spans="1:16" s="566" customFormat="1" ht="15.75">
      <c r="A376" s="67"/>
      <c r="B376" s="67"/>
      <c r="C376" s="67"/>
      <c r="D376" s="113" t="s">
        <v>207</v>
      </c>
      <c r="E376" s="810" t="s">
        <v>208</v>
      </c>
      <c r="F376" s="811"/>
      <c r="G376" s="71">
        <f>SUM(G380)</f>
        <v>7000</v>
      </c>
      <c r="H376" s="71">
        <f t="shared" ref="H376:I376" si="149">SUM(H380)</f>
        <v>3500</v>
      </c>
      <c r="I376" s="71">
        <f t="shared" si="149"/>
        <v>10500</v>
      </c>
    </row>
    <row r="377" spans="1:16" s="566" customFormat="1" ht="15.75">
      <c r="A377" s="67"/>
      <c r="B377" s="67"/>
      <c r="C377" s="67"/>
      <c r="D377" s="67"/>
      <c r="E377" s="66" t="s">
        <v>209</v>
      </c>
      <c r="F377" s="70" t="s">
        <v>210</v>
      </c>
      <c r="G377" s="71">
        <f>+G378+G379</f>
        <v>7000</v>
      </c>
      <c r="H377" s="71">
        <f t="shared" ref="H377:I377" si="150">+H378+H379</f>
        <v>3500</v>
      </c>
      <c r="I377" s="71">
        <f t="shared" si="150"/>
        <v>10500</v>
      </c>
    </row>
    <row r="378" spans="1:16" s="566" customFormat="1" ht="26.25">
      <c r="A378" s="67"/>
      <c r="B378" s="67"/>
      <c r="C378" s="67"/>
      <c r="D378" s="67"/>
      <c r="E378" s="67"/>
      <c r="F378" s="107" t="s">
        <v>387</v>
      </c>
      <c r="G378" s="71">
        <v>6990</v>
      </c>
      <c r="H378" s="71">
        <v>3500</v>
      </c>
      <c r="I378" s="71">
        <f>+G378+H378</f>
        <v>10490</v>
      </c>
      <c r="J378" s="567"/>
    </row>
    <row r="379" spans="1:16" s="568" customFormat="1" ht="15.75" customHeight="1">
      <c r="A379" s="67"/>
      <c r="B379" s="67"/>
      <c r="C379" s="67"/>
      <c r="D379" s="67"/>
      <c r="E379" s="67"/>
      <c r="F379" s="45" t="s">
        <v>388</v>
      </c>
      <c r="G379" s="71">
        <v>10</v>
      </c>
      <c r="H379" s="71">
        <v>0</v>
      </c>
      <c r="I379" s="71">
        <v>10</v>
      </c>
    </row>
    <row r="380" spans="1:16" s="568" customFormat="1" ht="23.25" customHeight="1">
      <c r="A380" s="67" t="s">
        <v>90</v>
      </c>
      <c r="B380" s="67"/>
      <c r="C380" s="67"/>
      <c r="D380" s="69"/>
      <c r="E380" s="67"/>
      <c r="F380" s="72" t="s">
        <v>8</v>
      </c>
      <c r="G380" s="73">
        <f>SUM(G381)</f>
        <v>7000</v>
      </c>
      <c r="H380" s="73">
        <f t="shared" ref="H380:I380" si="151">SUM(H381)</f>
        <v>3500</v>
      </c>
      <c r="I380" s="73">
        <f t="shared" si="151"/>
        <v>10500</v>
      </c>
    </row>
    <row r="381" spans="1:16" s="568" customFormat="1" ht="19.149999999999999" customHeight="1">
      <c r="A381" s="67"/>
      <c r="B381" s="67" t="s">
        <v>99</v>
      </c>
      <c r="C381" s="67"/>
      <c r="D381" s="69"/>
      <c r="E381" s="67"/>
      <c r="F381" s="72" t="s">
        <v>41</v>
      </c>
      <c r="G381" s="73">
        <v>7000</v>
      </c>
      <c r="H381" s="73">
        <v>3500</v>
      </c>
      <c r="I381" s="73">
        <f>+G381+H381</f>
        <v>10500</v>
      </c>
    </row>
    <row r="382" spans="1:16" ht="15.75">
      <c r="A382" s="39"/>
      <c r="B382" s="67"/>
      <c r="C382" s="67"/>
      <c r="D382" s="68"/>
      <c r="E382" s="67"/>
      <c r="F382" s="104"/>
      <c r="G382" s="73"/>
      <c r="H382" s="73"/>
      <c r="I382" s="73"/>
      <c r="J382" s="349"/>
      <c r="K382" s="349"/>
      <c r="L382" s="349"/>
      <c r="M382" s="347"/>
      <c r="N382" s="347"/>
      <c r="O382" s="347"/>
      <c r="P382" s="347"/>
    </row>
    <row r="383" spans="1:16" s="34" customFormat="1" ht="15.75" customHeight="1">
      <c r="A383" s="146"/>
      <c r="B383" s="146"/>
      <c r="C383" s="146"/>
      <c r="D383" s="118"/>
      <c r="E383" s="146"/>
      <c r="F383" s="147" t="s">
        <v>211</v>
      </c>
      <c r="G383" s="121">
        <f>SUM(G384)</f>
        <v>1047000</v>
      </c>
      <c r="H383" s="121">
        <f t="shared" ref="H383:I383" si="152">SUM(H384)</f>
        <v>-241000</v>
      </c>
      <c r="I383" s="121">
        <f t="shared" si="152"/>
        <v>806000</v>
      </c>
      <c r="J383" s="348"/>
      <c r="K383" s="348"/>
      <c r="L383" s="348"/>
      <c r="M383" s="348"/>
      <c r="N383" s="348"/>
      <c r="O383" s="348"/>
      <c r="P383" s="348"/>
    </row>
    <row r="384" spans="1:16" s="34" customFormat="1" ht="15.75">
      <c r="A384" s="141"/>
      <c r="B384" s="141"/>
      <c r="C384" s="141"/>
      <c r="D384" s="122"/>
      <c r="E384" s="141"/>
      <c r="F384" s="148" t="s">
        <v>346</v>
      </c>
      <c r="G384" s="124">
        <f>G385+G429+G452+G562+G583+G607</f>
        <v>1047000</v>
      </c>
      <c r="H384" s="124">
        <f>H385+H429+H452+H562+H583+H607</f>
        <v>-241000</v>
      </c>
      <c r="I384" s="124">
        <f>I385+I429+I452+I562+I583+I607</f>
        <v>806000</v>
      </c>
    </row>
    <row r="385" spans="1:181" s="34" customFormat="1" ht="15.75">
      <c r="A385" s="141"/>
      <c r="B385" s="141"/>
      <c r="C385" s="141"/>
      <c r="D385" s="122"/>
      <c r="E385" s="386"/>
      <c r="F385" s="148" t="s">
        <v>212</v>
      </c>
      <c r="G385" s="124">
        <f>G386+G392+G402+G415+G421</f>
        <v>88000</v>
      </c>
      <c r="H385" s="124">
        <f>H386+H392+H402+H415+H421</f>
        <v>0</v>
      </c>
      <c r="I385" s="124">
        <f t="shared" ref="I385" si="153">I386+I392+I402+I415+I421</f>
        <v>88000</v>
      </c>
    </row>
    <row r="386" spans="1:181" ht="15.75">
      <c r="A386" s="67"/>
      <c r="B386" s="67"/>
      <c r="C386" s="67"/>
      <c r="D386" s="151" t="s">
        <v>213</v>
      </c>
      <c r="E386" s="812" t="s">
        <v>345</v>
      </c>
      <c r="F386" s="813"/>
      <c r="G386" s="71">
        <f>G387</f>
        <v>12000</v>
      </c>
      <c r="H386" s="71">
        <f t="shared" ref="H386:I386" si="154">H387</f>
        <v>0</v>
      </c>
      <c r="I386" s="71">
        <f t="shared" si="154"/>
        <v>12000</v>
      </c>
    </row>
    <row r="387" spans="1:181" ht="15.75">
      <c r="A387" s="39"/>
      <c r="B387" s="39"/>
      <c r="C387" s="39"/>
      <c r="D387" s="39"/>
      <c r="E387" s="38" t="s">
        <v>214</v>
      </c>
      <c r="F387" s="111" t="s">
        <v>215</v>
      </c>
      <c r="G387" s="41">
        <f t="shared" ref="G387:I389" si="155">G388</f>
        <v>12000</v>
      </c>
      <c r="H387" s="41">
        <f t="shared" si="155"/>
        <v>0</v>
      </c>
      <c r="I387" s="41">
        <f t="shared" si="155"/>
        <v>12000</v>
      </c>
    </row>
    <row r="388" spans="1:181" ht="15.75">
      <c r="A388" s="39"/>
      <c r="B388" s="39"/>
      <c r="C388" s="39"/>
      <c r="D388" s="39"/>
      <c r="E388" s="39"/>
      <c r="F388" s="45" t="s">
        <v>388</v>
      </c>
      <c r="G388" s="41">
        <f t="shared" si="155"/>
        <v>12000</v>
      </c>
      <c r="H388" s="41">
        <v>0</v>
      </c>
      <c r="I388" s="41">
        <f t="shared" si="155"/>
        <v>12000</v>
      </c>
    </row>
    <row r="389" spans="1:181" s="5" customFormat="1" ht="30" customHeight="1">
      <c r="A389" s="39" t="s">
        <v>90</v>
      </c>
      <c r="B389" s="39"/>
      <c r="C389" s="39"/>
      <c r="D389" s="43"/>
      <c r="E389" s="39"/>
      <c r="F389" s="50" t="s">
        <v>8</v>
      </c>
      <c r="G389" s="47">
        <f t="shared" si="155"/>
        <v>12000</v>
      </c>
      <c r="H389" s="47">
        <f t="shared" si="155"/>
        <v>0</v>
      </c>
      <c r="I389" s="47">
        <f t="shared" si="155"/>
        <v>12000</v>
      </c>
      <c r="FR389" s="53"/>
      <c r="FS389" s="53"/>
      <c r="FT389" s="53"/>
      <c r="FU389" s="53"/>
      <c r="FV389" s="53"/>
      <c r="FW389" s="53"/>
      <c r="FX389" s="53"/>
      <c r="FY389" s="53"/>
    </row>
    <row r="390" spans="1:181" s="5" customFormat="1" ht="15.75">
      <c r="A390" s="39"/>
      <c r="B390" s="39" t="s">
        <v>91</v>
      </c>
      <c r="C390" s="39"/>
      <c r="D390" s="43"/>
      <c r="E390" s="39"/>
      <c r="F390" s="50" t="s">
        <v>37</v>
      </c>
      <c r="G390" s="47">
        <v>12000</v>
      </c>
      <c r="H390" s="47">
        <v>0</v>
      </c>
      <c r="I390" s="266">
        <v>12000</v>
      </c>
      <c r="FR390" s="53"/>
      <c r="FS390" s="53"/>
      <c r="FT390" s="53"/>
      <c r="FU390" s="53"/>
      <c r="FV390" s="53"/>
      <c r="FW390" s="53"/>
      <c r="FX390" s="53"/>
      <c r="FY390" s="53"/>
    </row>
    <row r="391" spans="1:181" s="5" customFormat="1" ht="15.75">
      <c r="A391" s="193"/>
      <c r="B391" s="39"/>
      <c r="C391" s="39"/>
      <c r="D391" s="40"/>
      <c r="E391" s="39"/>
      <c r="F391" s="48"/>
      <c r="G391" s="47"/>
      <c r="H391" s="47"/>
      <c r="I391" s="47"/>
      <c r="FR391" s="53"/>
      <c r="FS391" s="53"/>
      <c r="FT391" s="53"/>
      <c r="FU391" s="53"/>
      <c r="FV391" s="53"/>
      <c r="FW391" s="53"/>
      <c r="FX391" s="53"/>
      <c r="FY391" s="53"/>
    </row>
    <row r="392" spans="1:181" s="5" customFormat="1" ht="15.75" customHeight="1">
      <c r="A392" s="39"/>
      <c r="B392" s="39"/>
      <c r="C392" s="39"/>
      <c r="D392" s="151" t="s">
        <v>216</v>
      </c>
      <c r="E392" s="812" t="s">
        <v>217</v>
      </c>
      <c r="F392" s="813"/>
      <c r="G392" s="71">
        <f>G393</f>
        <v>33000</v>
      </c>
      <c r="H392" s="71">
        <f t="shared" ref="H392:I392" si="156">H393</f>
        <v>0</v>
      </c>
      <c r="I392" s="71">
        <f t="shared" si="156"/>
        <v>33000</v>
      </c>
      <c r="FR392" s="53"/>
      <c r="FS392" s="53"/>
      <c r="FT392" s="53"/>
      <c r="FU392" s="53"/>
      <c r="FV392" s="53"/>
      <c r="FW392" s="53"/>
      <c r="FX392" s="53"/>
      <c r="FY392" s="53"/>
    </row>
    <row r="393" spans="1:181" s="5" customFormat="1" ht="15.75">
      <c r="A393" s="39"/>
      <c r="B393" s="39"/>
      <c r="C393" s="39"/>
      <c r="D393" s="39"/>
      <c r="E393" s="38" t="s">
        <v>218</v>
      </c>
      <c r="F393" s="42" t="s">
        <v>219</v>
      </c>
      <c r="G393" s="71">
        <f>+G394+G395+G398</f>
        <v>33000</v>
      </c>
      <c r="H393" s="71">
        <f t="shared" ref="H393:I393" si="157">+H394+H395+H398</f>
        <v>0</v>
      </c>
      <c r="I393" s="71">
        <f t="shared" si="157"/>
        <v>33000</v>
      </c>
      <c r="FR393" s="53"/>
      <c r="FS393" s="53"/>
      <c r="FT393" s="53"/>
      <c r="FU393" s="53"/>
      <c r="FV393" s="53"/>
      <c r="FW393" s="53"/>
      <c r="FX393" s="53"/>
      <c r="FY393" s="53"/>
    </row>
    <row r="394" spans="1:181" s="60" customFormat="1" ht="15.75">
      <c r="A394" s="39"/>
      <c r="B394" s="39"/>
      <c r="C394" s="39"/>
      <c r="D394" s="39"/>
      <c r="E394" s="38"/>
      <c r="F394" s="44" t="s">
        <v>387</v>
      </c>
      <c r="G394" s="71">
        <v>2460</v>
      </c>
      <c r="H394" s="71">
        <v>0</v>
      </c>
      <c r="I394" s="71">
        <v>2460</v>
      </c>
      <c r="FR394" s="61"/>
      <c r="FS394" s="61"/>
      <c r="FT394" s="61"/>
      <c r="FU394" s="61"/>
      <c r="FV394" s="61"/>
      <c r="FW394" s="61"/>
      <c r="FX394" s="61"/>
      <c r="FY394" s="61"/>
    </row>
    <row r="395" spans="1:181" ht="15.75">
      <c r="A395" s="39"/>
      <c r="B395" s="39"/>
      <c r="C395" s="39"/>
      <c r="D395" s="39"/>
      <c r="E395" s="39"/>
      <c r="F395" s="45" t="s">
        <v>388</v>
      </c>
      <c r="G395" s="71">
        <v>29540</v>
      </c>
      <c r="H395" s="71">
        <v>0</v>
      </c>
      <c r="I395" s="71">
        <v>29540</v>
      </c>
    </row>
    <row r="396" spans="1:181" ht="15.75">
      <c r="A396" s="39" t="s">
        <v>90</v>
      </c>
      <c r="B396" s="39"/>
      <c r="C396" s="39"/>
      <c r="D396" s="43"/>
      <c r="E396" s="39"/>
      <c r="F396" s="50" t="s">
        <v>8</v>
      </c>
      <c r="G396" s="73">
        <f>SUM(G397)</f>
        <v>32000</v>
      </c>
      <c r="H396" s="73">
        <f t="shared" ref="H396:I396" si="158">SUM(H397)</f>
        <v>0</v>
      </c>
      <c r="I396" s="73">
        <f t="shared" si="158"/>
        <v>32000</v>
      </c>
    </row>
    <row r="397" spans="1:181" s="63" customFormat="1" ht="15.75" customHeight="1">
      <c r="A397" s="39"/>
      <c r="B397" s="39" t="s">
        <v>91</v>
      </c>
      <c r="C397" s="39"/>
      <c r="D397" s="43"/>
      <c r="E397" s="39"/>
      <c r="F397" s="50" t="s">
        <v>37</v>
      </c>
      <c r="G397" s="73">
        <v>32000</v>
      </c>
      <c r="H397" s="73">
        <v>0</v>
      </c>
      <c r="I397" s="73">
        <v>32000</v>
      </c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  <c r="AB397" s="62"/>
      <c r="AC397" s="62"/>
      <c r="AD397" s="62"/>
      <c r="AE397" s="62"/>
      <c r="AF397" s="62"/>
      <c r="AG397" s="62"/>
      <c r="AH397" s="62"/>
      <c r="AI397" s="62"/>
      <c r="AJ397" s="62"/>
      <c r="AK397" s="62"/>
      <c r="AL397" s="62"/>
      <c r="AM397" s="62"/>
      <c r="AN397" s="62"/>
      <c r="AO397" s="62"/>
      <c r="AP397" s="62"/>
      <c r="AQ397" s="62"/>
      <c r="AR397" s="62"/>
      <c r="AS397" s="62"/>
      <c r="AT397" s="62"/>
      <c r="AU397" s="62"/>
      <c r="AV397" s="62"/>
      <c r="AW397" s="62"/>
      <c r="AX397" s="62"/>
      <c r="AY397" s="62"/>
      <c r="AZ397" s="62"/>
      <c r="BA397" s="62"/>
      <c r="BB397" s="62"/>
      <c r="BC397" s="62"/>
      <c r="BD397" s="62"/>
      <c r="BE397" s="62"/>
      <c r="BF397" s="62"/>
      <c r="BG397" s="62"/>
      <c r="BH397" s="62"/>
      <c r="BI397" s="62"/>
      <c r="BJ397" s="62"/>
      <c r="BK397" s="62"/>
      <c r="BL397" s="62"/>
      <c r="BM397" s="62"/>
      <c r="BN397" s="62"/>
      <c r="BO397" s="62"/>
      <c r="BP397" s="62"/>
      <c r="BQ397" s="62"/>
      <c r="BR397" s="62"/>
      <c r="BS397" s="62"/>
      <c r="BT397" s="62"/>
      <c r="BU397" s="62"/>
      <c r="BV397" s="62"/>
      <c r="BW397" s="62"/>
      <c r="BX397" s="62"/>
      <c r="BY397" s="62"/>
      <c r="BZ397" s="62"/>
      <c r="CA397" s="62"/>
      <c r="CB397" s="62"/>
      <c r="CC397" s="62"/>
      <c r="CD397" s="62"/>
      <c r="CE397" s="62"/>
      <c r="CF397" s="62"/>
      <c r="CG397" s="62"/>
      <c r="CH397" s="62"/>
      <c r="CI397" s="62"/>
      <c r="CJ397" s="62"/>
      <c r="CK397" s="62"/>
      <c r="CL397" s="62"/>
      <c r="CM397" s="62"/>
      <c r="CN397" s="62"/>
      <c r="CO397" s="62"/>
      <c r="CP397" s="62"/>
      <c r="CQ397" s="62"/>
      <c r="CR397" s="62"/>
      <c r="CS397" s="62"/>
      <c r="CT397" s="62"/>
      <c r="CU397" s="62"/>
      <c r="CV397" s="62"/>
      <c r="CW397" s="62"/>
      <c r="CX397" s="62"/>
      <c r="CY397" s="62"/>
      <c r="CZ397" s="62"/>
      <c r="DA397" s="62"/>
      <c r="DB397" s="62"/>
      <c r="DC397" s="62"/>
      <c r="DD397" s="62"/>
      <c r="DE397" s="62"/>
      <c r="DF397" s="62"/>
      <c r="DG397" s="62"/>
      <c r="DH397" s="62"/>
      <c r="DI397" s="62"/>
      <c r="DJ397" s="62"/>
      <c r="DK397" s="62"/>
      <c r="DL397" s="62"/>
      <c r="DM397" s="62"/>
      <c r="DN397" s="62"/>
      <c r="DO397" s="62"/>
      <c r="DP397" s="62"/>
      <c r="DQ397" s="62"/>
      <c r="DR397" s="62"/>
      <c r="DS397" s="62"/>
      <c r="DT397" s="62"/>
      <c r="DU397" s="62"/>
      <c r="DV397" s="62"/>
      <c r="DW397" s="62"/>
      <c r="DX397" s="62"/>
      <c r="DY397" s="62"/>
      <c r="DZ397" s="62"/>
      <c r="EA397" s="62"/>
      <c r="EB397" s="62"/>
      <c r="EC397" s="62"/>
      <c r="ED397" s="62"/>
      <c r="EE397" s="62"/>
      <c r="EF397" s="62"/>
      <c r="EG397" s="62"/>
      <c r="EH397" s="62"/>
      <c r="EI397" s="62"/>
      <c r="EJ397" s="62"/>
      <c r="EK397" s="62"/>
      <c r="EL397" s="62"/>
      <c r="EM397" s="62"/>
      <c r="EN397" s="62"/>
      <c r="EO397" s="62"/>
      <c r="EP397" s="62"/>
      <c r="EQ397" s="62"/>
      <c r="ER397" s="62"/>
      <c r="ES397" s="62"/>
      <c r="ET397" s="62"/>
      <c r="EU397" s="62"/>
      <c r="EV397" s="62"/>
      <c r="EW397" s="62"/>
      <c r="EX397" s="62"/>
      <c r="EY397" s="62"/>
      <c r="EZ397" s="62"/>
      <c r="FA397" s="62"/>
      <c r="FB397" s="62"/>
      <c r="FC397" s="62"/>
      <c r="FD397" s="62"/>
      <c r="FE397" s="62"/>
      <c r="FF397" s="62"/>
      <c r="FG397" s="62"/>
      <c r="FH397" s="62"/>
      <c r="FI397" s="62"/>
      <c r="FJ397" s="62"/>
      <c r="FK397" s="62"/>
      <c r="FL397" s="62"/>
      <c r="FM397" s="62"/>
      <c r="FN397" s="62"/>
      <c r="FO397" s="62"/>
      <c r="FP397" s="62"/>
      <c r="FQ397" s="62"/>
    </row>
    <row r="398" spans="1:181" s="63" customFormat="1" ht="15.75" customHeight="1">
      <c r="A398" s="39"/>
      <c r="B398" s="39"/>
      <c r="C398" s="39"/>
      <c r="D398" s="43"/>
      <c r="E398" s="125"/>
      <c r="F398" s="45" t="s">
        <v>388</v>
      </c>
      <c r="G398" s="46">
        <f>G399</f>
        <v>1000</v>
      </c>
      <c r="H398" s="46">
        <v>0</v>
      </c>
      <c r="I398" s="46">
        <f t="shared" ref="H398:I399" si="159">I399</f>
        <v>1000</v>
      </c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  <c r="AA398" s="62"/>
      <c r="AB398" s="62"/>
      <c r="AC398" s="62"/>
      <c r="AD398" s="62"/>
      <c r="AE398" s="62"/>
      <c r="AF398" s="62"/>
      <c r="AG398" s="62"/>
      <c r="AH398" s="62"/>
      <c r="AI398" s="62"/>
      <c r="AJ398" s="62"/>
      <c r="AK398" s="62"/>
      <c r="AL398" s="62"/>
      <c r="AM398" s="62"/>
      <c r="AN398" s="62"/>
      <c r="AO398" s="62"/>
      <c r="AP398" s="62"/>
      <c r="AQ398" s="62"/>
      <c r="AR398" s="62"/>
      <c r="AS398" s="62"/>
      <c r="AT398" s="62"/>
      <c r="AU398" s="62"/>
      <c r="AV398" s="62"/>
      <c r="AW398" s="62"/>
      <c r="AX398" s="62"/>
      <c r="AY398" s="62"/>
      <c r="AZ398" s="62"/>
      <c r="BA398" s="62"/>
      <c r="BB398" s="62"/>
      <c r="BC398" s="62"/>
      <c r="BD398" s="62"/>
      <c r="BE398" s="62"/>
      <c r="BF398" s="62"/>
      <c r="BG398" s="62"/>
      <c r="BH398" s="62"/>
      <c r="BI398" s="62"/>
      <c r="BJ398" s="62"/>
      <c r="BK398" s="62"/>
      <c r="BL398" s="62"/>
      <c r="BM398" s="62"/>
      <c r="BN398" s="62"/>
      <c r="BO398" s="62"/>
      <c r="BP398" s="62"/>
      <c r="BQ398" s="62"/>
      <c r="BR398" s="62"/>
      <c r="BS398" s="62"/>
      <c r="BT398" s="62"/>
      <c r="BU398" s="62"/>
      <c r="BV398" s="62"/>
      <c r="BW398" s="62"/>
      <c r="BX398" s="62"/>
      <c r="BY398" s="62"/>
      <c r="BZ398" s="62"/>
      <c r="CA398" s="62"/>
      <c r="CB398" s="62"/>
      <c r="CC398" s="62"/>
      <c r="CD398" s="62"/>
      <c r="CE398" s="62"/>
      <c r="CF398" s="62"/>
      <c r="CG398" s="62"/>
      <c r="CH398" s="62"/>
      <c r="CI398" s="62"/>
      <c r="CJ398" s="62"/>
      <c r="CK398" s="62"/>
      <c r="CL398" s="62"/>
      <c r="CM398" s="62"/>
      <c r="CN398" s="62"/>
      <c r="CO398" s="62"/>
      <c r="CP398" s="62"/>
      <c r="CQ398" s="62"/>
      <c r="CR398" s="62"/>
      <c r="CS398" s="62"/>
      <c r="CT398" s="62"/>
      <c r="CU398" s="62"/>
      <c r="CV398" s="62"/>
      <c r="CW398" s="62"/>
      <c r="CX398" s="62"/>
      <c r="CY398" s="62"/>
      <c r="CZ398" s="62"/>
      <c r="DA398" s="62"/>
      <c r="DB398" s="62"/>
      <c r="DC398" s="62"/>
      <c r="DD398" s="62"/>
      <c r="DE398" s="62"/>
      <c r="DF398" s="62"/>
      <c r="DG398" s="62"/>
      <c r="DH398" s="62"/>
      <c r="DI398" s="62"/>
      <c r="DJ398" s="62"/>
      <c r="DK398" s="62"/>
      <c r="DL398" s="62"/>
      <c r="DM398" s="62"/>
      <c r="DN398" s="62"/>
      <c r="DO398" s="62"/>
      <c r="DP398" s="62"/>
      <c r="DQ398" s="62"/>
      <c r="DR398" s="62"/>
      <c r="DS398" s="62"/>
      <c r="DT398" s="62"/>
      <c r="DU398" s="62"/>
      <c r="DV398" s="62"/>
      <c r="DW398" s="62"/>
      <c r="DX398" s="62"/>
      <c r="DY398" s="62"/>
      <c r="DZ398" s="62"/>
      <c r="EA398" s="62"/>
      <c r="EB398" s="62"/>
      <c r="EC398" s="62"/>
      <c r="ED398" s="62"/>
      <c r="EE398" s="62"/>
      <c r="EF398" s="62"/>
      <c r="EG398" s="62"/>
      <c r="EH398" s="62"/>
      <c r="EI398" s="62"/>
      <c r="EJ398" s="62"/>
      <c r="EK398" s="62"/>
      <c r="EL398" s="62"/>
      <c r="EM398" s="62"/>
      <c r="EN398" s="62"/>
      <c r="EO398" s="62"/>
      <c r="EP398" s="62"/>
      <c r="EQ398" s="62"/>
      <c r="ER398" s="62"/>
      <c r="ES398" s="62"/>
      <c r="ET398" s="62"/>
      <c r="EU398" s="62"/>
      <c r="EV398" s="62"/>
      <c r="EW398" s="62"/>
      <c r="EX398" s="62"/>
      <c r="EY398" s="62"/>
      <c r="EZ398" s="62"/>
      <c r="FA398" s="62"/>
      <c r="FB398" s="62"/>
      <c r="FC398" s="62"/>
      <c r="FD398" s="62"/>
      <c r="FE398" s="62"/>
      <c r="FF398" s="62"/>
      <c r="FG398" s="62"/>
      <c r="FH398" s="62"/>
      <c r="FI398" s="62"/>
      <c r="FJ398" s="62"/>
      <c r="FK398" s="62"/>
      <c r="FL398" s="62"/>
      <c r="FM398" s="62"/>
      <c r="FN398" s="62"/>
      <c r="FO398" s="62"/>
      <c r="FP398" s="62"/>
      <c r="FQ398" s="62"/>
    </row>
    <row r="399" spans="1:181" ht="19.5" customHeight="1">
      <c r="A399" s="317" t="s">
        <v>116</v>
      </c>
      <c r="B399" s="317"/>
      <c r="C399" s="317"/>
      <c r="D399" s="329"/>
      <c r="E399" s="352"/>
      <c r="F399" s="344" t="s">
        <v>9</v>
      </c>
      <c r="G399" s="266">
        <f>G400</f>
        <v>1000</v>
      </c>
      <c r="H399" s="266">
        <f t="shared" si="159"/>
        <v>0</v>
      </c>
      <c r="I399" s="266">
        <f t="shared" si="159"/>
        <v>1000</v>
      </c>
    </row>
    <row r="400" spans="1:181" ht="15.75">
      <c r="A400" s="317"/>
      <c r="B400" s="318" t="s">
        <v>117</v>
      </c>
      <c r="C400" s="318"/>
      <c r="D400" s="318"/>
      <c r="E400" s="318"/>
      <c r="F400" s="330" t="s">
        <v>43</v>
      </c>
      <c r="G400" s="405">
        <v>1000</v>
      </c>
      <c r="H400" s="405">
        <v>0</v>
      </c>
      <c r="I400" s="405">
        <v>1000</v>
      </c>
    </row>
    <row r="401" spans="1:9" ht="15.75">
      <c r="A401" s="317"/>
      <c r="B401" s="318"/>
      <c r="C401" s="264"/>
      <c r="D401" s="265"/>
      <c r="E401" s="264"/>
      <c r="F401" s="263"/>
      <c r="G401" s="405"/>
      <c r="H401" s="405"/>
      <c r="I401" s="405"/>
    </row>
    <row r="402" spans="1:9" ht="15.75">
      <c r="A402" s="67"/>
      <c r="B402" s="67"/>
      <c r="C402" s="385"/>
      <c r="D402" s="152" t="s">
        <v>220</v>
      </c>
      <c r="E402" s="814" t="s">
        <v>221</v>
      </c>
      <c r="F402" s="815"/>
      <c r="G402" s="427">
        <f>+G403+G410</f>
        <v>29500</v>
      </c>
      <c r="H402" s="448">
        <f>+H403+H410</f>
        <v>0</v>
      </c>
      <c r="I402" s="427">
        <f>+I403+I410</f>
        <v>29500</v>
      </c>
    </row>
    <row r="403" spans="1:9" ht="31.5">
      <c r="A403" s="67"/>
      <c r="B403" s="67"/>
      <c r="C403" s="67"/>
      <c r="D403" s="68"/>
      <c r="E403" s="66" t="s">
        <v>126</v>
      </c>
      <c r="F403" s="107" t="s">
        <v>222</v>
      </c>
      <c r="G403" s="446">
        <f>+G404+G405+G408</f>
        <v>27500</v>
      </c>
      <c r="H403" s="450">
        <f>+H404+H405+H408</f>
        <v>0</v>
      </c>
      <c r="I403" s="447">
        <f>+I404+I405+I408</f>
        <v>27500</v>
      </c>
    </row>
    <row r="404" spans="1:9" ht="15.75">
      <c r="A404" s="67"/>
      <c r="B404" s="67"/>
      <c r="C404" s="67"/>
      <c r="D404" s="68"/>
      <c r="E404" s="66"/>
      <c r="F404" s="107" t="s">
        <v>387</v>
      </c>
      <c r="G404" s="71">
        <v>5000</v>
      </c>
      <c r="H404" s="449">
        <v>0</v>
      </c>
      <c r="I404" s="71">
        <v>5000</v>
      </c>
    </row>
    <row r="405" spans="1:9" ht="15.75">
      <c r="A405" s="67"/>
      <c r="B405" s="67"/>
      <c r="C405" s="67"/>
      <c r="D405" s="68"/>
      <c r="E405" s="67"/>
      <c r="F405" s="45" t="s">
        <v>388</v>
      </c>
      <c r="G405" s="71">
        <v>16000</v>
      </c>
      <c r="H405" s="71">
        <v>0</v>
      </c>
      <c r="I405" s="71">
        <v>16000</v>
      </c>
    </row>
    <row r="406" spans="1:9" ht="22.5" customHeight="1">
      <c r="A406" s="67" t="s">
        <v>90</v>
      </c>
      <c r="B406" s="67"/>
      <c r="C406" s="67"/>
      <c r="D406" s="69"/>
      <c r="E406" s="67"/>
      <c r="F406" s="72" t="s">
        <v>8</v>
      </c>
      <c r="G406" s="73">
        <f>G407</f>
        <v>21000</v>
      </c>
      <c r="H406" s="73">
        <f t="shared" ref="H406:I406" si="160">H407</f>
        <v>0</v>
      </c>
      <c r="I406" s="73">
        <f t="shared" si="160"/>
        <v>21000</v>
      </c>
    </row>
    <row r="407" spans="1:9" ht="15.75" customHeight="1">
      <c r="A407" s="67"/>
      <c r="B407" s="67" t="s">
        <v>142</v>
      </c>
      <c r="C407" s="67"/>
      <c r="D407" s="69"/>
      <c r="E407" s="67"/>
      <c r="F407" s="72" t="s">
        <v>36</v>
      </c>
      <c r="G407" s="73">
        <v>21000</v>
      </c>
      <c r="H407" s="73">
        <v>0</v>
      </c>
      <c r="I407" s="73">
        <v>21000</v>
      </c>
    </row>
    <row r="408" spans="1:9" ht="15.75">
      <c r="A408" s="67"/>
      <c r="B408" s="67"/>
      <c r="C408" s="67"/>
      <c r="D408" s="69"/>
      <c r="E408" s="67"/>
      <c r="F408" s="45" t="s">
        <v>388</v>
      </c>
      <c r="G408" s="399">
        <f>G409</f>
        <v>6500</v>
      </c>
      <c r="H408" s="399">
        <f t="shared" ref="H408:I408" si="161">H409</f>
        <v>0</v>
      </c>
      <c r="I408" s="399">
        <f t="shared" si="161"/>
        <v>6500</v>
      </c>
    </row>
    <row r="409" spans="1:9" ht="22.5" customHeight="1">
      <c r="A409" s="67"/>
      <c r="B409" s="67" t="s">
        <v>91</v>
      </c>
      <c r="C409" s="67"/>
      <c r="D409" s="69"/>
      <c r="E409" s="67"/>
      <c r="F409" s="72" t="s">
        <v>37</v>
      </c>
      <c r="G409" s="73">
        <v>6500</v>
      </c>
      <c r="H409" s="73">
        <v>0</v>
      </c>
      <c r="I409" s="73">
        <v>6500</v>
      </c>
    </row>
    <row r="410" spans="1:9" ht="15.75">
      <c r="A410" s="67"/>
      <c r="B410" s="67"/>
      <c r="C410" s="67"/>
      <c r="D410" s="68"/>
      <c r="E410" s="66" t="s">
        <v>143</v>
      </c>
      <c r="F410" s="414" t="s">
        <v>144</v>
      </c>
      <c r="G410" s="71">
        <f>G411</f>
        <v>2000</v>
      </c>
      <c r="H410" s="71">
        <f t="shared" ref="H410:I410" si="162">H411</f>
        <v>0</v>
      </c>
      <c r="I410" s="71">
        <f t="shared" si="162"/>
        <v>2000</v>
      </c>
    </row>
    <row r="411" spans="1:9" ht="15.75" customHeight="1">
      <c r="A411" s="67"/>
      <c r="B411" s="67"/>
      <c r="C411" s="67"/>
      <c r="D411" s="68"/>
      <c r="E411" s="67"/>
      <c r="F411" s="45" t="s">
        <v>388</v>
      </c>
      <c r="G411" s="71">
        <f>G412</f>
        <v>2000</v>
      </c>
      <c r="H411" s="71">
        <f t="shared" ref="H411:I411" si="163">H412</f>
        <v>0</v>
      </c>
      <c r="I411" s="71">
        <f t="shared" si="163"/>
        <v>2000</v>
      </c>
    </row>
    <row r="412" spans="1:9" ht="15.75">
      <c r="A412" s="69" t="s">
        <v>90</v>
      </c>
      <c r="B412" s="67"/>
      <c r="C412" s="67"/>
      <c r="D412" s="69"/>
      <c r="E412" s="67"/>
      <c r="F412" s="72" t="s">
        <v>8</v>
      </c>
      <c r="G412" s="73">
        <f>SUM(G413)</f>
        <v>2000</v>
      </c>
      <c r="H412" s="73">
        <v>0</v>
      </c>
      <c r="I412" s="73">
        <v>2000</v>
      </c>
    </row>
    <row r="413" spans="1:9" ht="15.75">
      <c r="A413" s="69"/>
      <c r="B413" s="67" t="s">
        <v>91</v>
      </c>
      <c r="C413" s="67"/>
      <c r="D413" s="69"/>
      <c r="E413" s="67"/>
      <c r="F413" s="72" t="s">
        <v>37</v>
      </c>
      <c r="G413" s="73">
        <v>2000</v>
      </c>
      <c r="H413" s="73">
        <v>0</v>
      </c>
      <c r="I413" s="73">
        <v>2000</v>
      </c>
    </row>
    <row r="414" spans="1:9" ht="15.75">
      <c r="A414" s="43"/>
      <c r="B414" s="39"/>
      <c r="C414" s="39"/>
      <c r="D414" s="40"/>
      <c r="E414" s="125"/>
      <c r="F414" s="48"/>
      <c r="G414" s="47"/>
      <c r="H414" s="47"/>
      <c r="I414" s="47"/>
    </row>
    <row r="415" spans="1:9" ht="15.75">
      <c r="A415" s="150"/>
      <c r="B415" s="150"/>
      <c r="C415" s="150"/>
      <c r="D415" s="151" t="s">
        <v>223</v>
      </c>
      <c r="E415" s="816" t="s">
        <v>279</v>
      </c>
      <c r="F415" s="817"/>
      <c r="G415" s="41">
        <f>G416</f>
        <v>12500</v>
      </c>
      <c r="H415" s="41">
        <f t="shared" ref="H415:I415" si="164">H416</f>
        <v>0</v>
      </c>
      <c r="I415" s="41">
        <f t="shared" si="164"/>
        <v>12500</v>
      </c>
    </row>
    <row r="416" spans="1:9" ht="15.75">
      <c r="A416" s="39"/>
      <c r="B416" s="39"/>
      <c r="C416" s="39"/>
      <c r="D416" s="39"/>
      <c r="E416" s="38" t="s">
        <v>224</v>
      </c>
      <c r="F416" s="111" t="s">
        <v>225</v>
      </c>
      <c r="G416" s="41">
        <f t="shared" ref="G416:I417" si="165">G417</f>
        <v>12500</v>
      </c>
      <c r="H416" s="41">
        <f t="shared" si="165"/>
        <v>0</v>
      </c>
      <c r="I416" s="41">
        <f t="shared" si="165"/>
        <v>12500</v>
      </c>
    </row>
    <row r="417" spans="1:173" ht="15.75">
      <c r="A417" s="39"/>
      <c r="B417" s="39"/>
      <c r="C417" s="39"/>
      <c r="D417" s="39"/>
      <c r="E417" s="39"/>
      <c r="F417" s="107" t="s">
        <v>387</v>
      </c>
      <c r="G417" s="41">
        <f t="shared" si="165"/>
        <v>12500</v>
      </c>
      <c r="H417" s="41">
        <v>0</v>
      </c>
      <c r="I417" s="41">
        <f t="shared" si="165"/>
        <v>12500</v>
      </c>
    </row>
    <row r="418" spans="1:173" ht="15.75">
      <c r="A418" s="39" t="s">
        <v>90</v>
      </c>
      <c r="B418" s="39"/>
      <c r="C418" s="39"/>
      <c r="D418" s="43"/>
      <c r="E418" s="39"/>
      <c r="F418" s="48" t="s">
        <v>8</v>
      </c>
      <c r="G418" s="47">
        <f t="shared" ref="G418:I418" si="166">SUM(G419)</f>
        <v>12500</v>
      </c>
      <c r="H418" s="47">
        <f t="shared" si="166"/>
        <v>0</v>
      </c>
      <c r="I418" s="47">
        <f t="shared" si="166"/>
        <v>12500</v>
      </c>
    </row>
    <row r="419" spans="1:173" ht="15.75">
      <c r="A419" s="39"/>
      <c r="B419" s="39" t="s">
        <v>91</v>
      </c>
      <c r="C419" s="39"/>
      <c r="D419" s="43"/>
      <c r="E419" s="39"/>
      <c r="F419" s="48" t="s">
        <v>37</v>
      </c>
      <c r="G419" s="47">
        <v>12500</v>
      </c>
      <c r="H419" s="73">
        <v>0</v>
      </c>
      <c r="I419" s="47">
        <v>12500</v>
      </c>
      <c r="M419" s="525"/>
    </row>
    <row r="420" spans="1:173" ht="15.75">
      <c r="A420" s="69"/>
      <c r="B420" s="69"/>
      <c r="C420" s="69"/>
      <c r="D420" s="69"/>
      <c r="E420" s="127"/>
      <c r="F420" s="105"/>
      <c r="G420" s="73"/>
      <c r="H420" s="320"/>
      <c r="I420" s="73"/>
    </row>
    <row r="421" spans="1:173" s="59" customFormat="1" ht="15.75" customHeight="1">
      <c r="A421" s="129"/>
      <c r="B421" s="131"/>
      <c r="C421" s="131"/>
      <c r="D421" s="152" t="s">
        <v>226</v>
      </c>
      <c r="E421" s="818" t="s">
        <v>115</v>
      </c>
      <c r="F421" s="819"/>
      <c r="G421" s="71">
        <f>G426</f>
        <v>1000</v>
      </c>
      <c r="H421" s="71">
        <f t="shared" ref="H421:I421" si="167">H426</f>
        <v>0</v>
      </c>
      <c r="I421" s="71">
        <f t="shared" si="167"/>
        <v>1000</v>
      </c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  <c r="BD421" s="58"/>
      <c r="BE421" s="58"/>
      <c r="BF421" s="58"/>
      <c r="BG421" s="58"/>
      <c r="BH421" s="58"/>
      <c r="BI421" s="58"/>
      <c r="BJ421" s="58"/>
      <c r="BK421" s="58"/>
      <c r="BL421" s="58"/>
      <c r="BM421" s="58"/>
      <c r="BN421" s="58"/>
      <c r="BO421" s="58"/>
      <c r="BP421" s="58"/>
      <c r="BQ421" s="58"/>
      <c r="BR421" s="58"/>
      <c r="BS421" s="58"/>
      <c r="BT421" s="58"/>
      <c r="BU421" s="58"/>
      <c r="BV421" s="58"/>
      <c r="BW421" s="58"/>
      <c r="BX421" s="58"/>
      <c r="BY421" s="58"/>
      <c r="BZ421" s="58"/>
      <c r="CA421" s="58"/>
      <c r="CB421" s="58"/>
      <c r="CC421" s="58"/>
      <c r="CD421" s="58"/>
      <c r="CE421" s="58"/>
      <c r="CF421" s="58"/>
      <c r="CG421" s="58"/>
      <c r="CH421" s="58"/>
      <c r="CI421" s="58"/>
      <c r="CJ421" s="58"/>
      <c r="CK421" s="58"/>
      <c r="CL421" s="58"/>
      <c r="CM421" s="58"/>
      <c r="CN421" s="58"/>
      <c r="CO421" s="58"/>
      <c r="CP421" s="58"/>
      <c r="CQ421" s="58"/>
      <c r="CR421" s="58"/>
      <c r="CS421" s="58"/>
      <c r="CT421" s="58"/>
      <c r="CU421" s="58"/>
      <c r="CV421" s="58"/>
      <c r="CW421" s="58"/>
      <c r="CX421" s="58"/>
      <c r="CY421" s="58"/>
      <c r="CZ421" s="58"/>
      <c r="DA421" s="58"/>
      <c r="DB421" s="58"/>
      <c r="DC421" s="58"/>
      <c r="DD421" s="58"/>
      <c r="DE421" s="58"/>
      <c r="DF421" s="58"/>
      <c r="DG421" s="58"/>
      <c r="DH421" s="58"/>
      <c r="DI421" s="58"/>
      <c r="DJ421" s="58"/>
      <c r="DK421" s="58"/>
      <c r="DL421" s="58"/>
      <c r="DM421" s="58"/>
      <c r="DN421" s="58"/>
      <c r="DO421" s="58"/>
      <c r="DP421" s="58"/>
      <c r="DQ421" s="58"/>
      <c r="DR421" s="58"/>
      <c r="DS421" s="58"/>
      <c r="DT421" s="58"/>
      <c r="DU421" s="58"/>
      <c r="DV421" s="58"/>
      <c r="DW421" s="58"/>
      <c r="DX421" s="58"/>
      <c r="DY421" s="58"/>
      <c r="DZ421" s="58"/>
      <c r="EA421" s="58"/>
      <c r="EB421" s="58"/>
      <c r="EC421" s="58"/>
      <c r="ED421" s="58"/>
      <c r="EE421" s="58"/>
      <c r="EF421" s="58"/>
      <c r="EG421" s="58"/>
      <c r="EH421" s="58"/>
      <c r="EI421" s="58"/>
      <c r="EJ421" s="58"/>
      <c r="EK421" s="58"/>
      <c r="EL421" s="58"/>
      <c r="EM421" s="58"/>
      <c r="EN421" s="58"/>
      <c r="EO421" s="58"/>
      <c r="EP421" s="58"/>
      <c r="EQ421" s="58"/>
      <c r="ER421" s="58"/>
      <c r="ES421" s="58"/>
      <c r="ET421" s="58"/>
      <c r="EU421" s="58"/>
      <c r="EV421" s="58"/>
      <c r="EW421" s="58"/>
      <c r="EX421" s="58"/>
      <c r="EY421" s="58"/>
      <c r="EZ421" s="58"/>
      <c r="FA421" s="58"/>
      <c r="FB421" s="58"/>
      <c r="FC421" s="58"/>
      <c r="FD421" s="58"/>
      <c r="FE421" s="58"/>
      <c r="FF421" s="58"/>
      <c r="FG421" s="58"/>
      <c r="FH421" s="58"/>
      <c r="FI421" s="58"/>
      <c r="FJ421" s="58"/>
      <c r="FK421" s="58"/>
      <c r="FL421" s="58"/>
      <c r="FM421" s="58"/>
      <c r="FN421" s="58"/>
      <c r="FO421" s="58"/>
      <c r="FP421" s="58"/>
      <c r="FQ421" s="58"/>
    </row>
    <row r="422" spans="1:173" ht="15.75">
      <c r="A422" s="131"/>
      <c r="B422" s="69"/>
      <c r="C422" s="69"/>
      <c r="D422" s="68"/>
      <c r="E422" s="66" t="s">
        <v>112</v>
      </c>
      <c r="F422" s="114" t="s">
        <v>113</v>
      </c>
      <c r="G422" s="71">
        <f>+G423+G424+G425</f>
        <v>1000</v>
      </c>
      <c r="H422" s="71">
        <f t="shared" ref="H422:I422" si="168">+H423+H424+H425</f>
        <v>0</v>
      </c>
      <c r="I422" s="71">
        <f t="shared" si="168"/>
        <v>1000</v>
      </c>
    </row>
    <row r="423" spans="1:173" ht="15.75">
      <c r="A423" s="69"/>
      <c r="B423" s="69"/>
      <c r="C423" s="69"/>
      <c r="D423" s="68"/>
      <c r="E423" s="67"/>
      <c r="F423" s="107" t="s">
        <v>387</v>
      </c>
      <c r="G423" s="71">
        <f>+G426-G424-G425</f>
        <v>1000</v>
      </c>
      <c r="H423" s="71">
        <f t="shared" ref="H423" si="169">+H426-H424-H425</f>
        <v>0</v>
      </c>
      <c r="I423" s="71">
        <v>1000</v>
      </c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</row>
    <row r="424" spans="1:173" ht="15.75">
      <c r="A424" s="69"/>
      <c r="B424" s="69"/>
      <c r="C424" s="69"/>
      <c r="D424" s="68"/>
      <c r="E424" s="67"/>
      <c r="F424" s="323" t="s">
        <v>393</v>
      </c>
      <c r="G424" s="71">
        <v>0</v>
      </c>
      <c r="H424" s="71">
        <v>0</v>
      </c>
      <c r="I424" s="71">
        <v>0</v>
      </c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</row>
    <row r="425" spans="1:173" ht="15.75">
      <c r="A425" s="69"/>
      <c r="B425" s="69"/>
      <c r="C425" s="69"/>
      <c r="D425" s="68"/>
      <c r="E425" s="67"/>
      <c r="F425" s="45" t="s">
        <v>388</v>
      </c>
      <c r="G425" s="71">
        <v>0</v>
      </c>
      <c r="H425" s="71">
        <v>0</v>
      </c>
      <c r="I425" s="71">
        <v>0</v>
      </c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</row>
    <row r="426" spans="1:173" ht="15.75" customHeight="1">
      <c r="A426" s="69" t="s">
        <v>116</v>
      </c>
      <c r="B426" s="69"/>
      <c r="C426" s="69"/>
      <c r="D426" s="69"/>
      <c r="E426" s="67"/>
      <c r="F426" s="104" t="s">
        <v>9</v>
      </c>
      <c r="G426" s="73">
        <f>+G427</f>
        <v>1000</v>
      </c>
      <c r="H426" s="73">
        <f t="shared" ref="H426:I426" si="170">+H427</f>
        <v>0</v>
      </c>
      <c r="I426" s="73">
        <f t="shared" si="170"/>
        <v>1000</v>
      </c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</row>
    <row r="427" spans="1:173" ht="15.75" customHeight="1">
      <c r="A427" s="69"/>
      <c r="B427" s="69" t="s">
        <v>117</v>
      </c>
      <c r="C427" s="69"/>
      <c r="D427" s="69"/>
      <c r="E427" s="67"/>
      <c r="F427" s="104" t="s">
        <v>43</v>
      </c>
      <c r="G427" s="73">
        <v>1000</v>
      </c>
      <c r="H427" s="320">
        <v>0</v>
      </c>
      <c r="I427" s="73">
        <v>1000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</row>
    <row r="428" spans="1:173" ht="18" customHeight="1">
      <c r="A428" s="69"/>
      <c r="B428" s="69"/>
      <c r="C428" s="69"/>
      <c r="D428" s="68"/>
      <c r="E428" s="67"/>
      <c r="F428" s="104"/>
      <c r="G428" s="73"/>
      <c r="H428" s="73"/>
      <c r="I428" s="73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</row>
    <row r="429" spans="1:173" ht="15.75" customHeight="1">
      <c r="A429" s="100"/>
      <c r="B429" s="100"/>
      <c r="C429" s="100"/>
      <c r="D429" s="100"/>
      <c r="E429" s="100"/>
      <c r="F429" s="126" t="s">
        <v>227</v>
      </c>
      <c r="G429" s="133">
        <f t="shared" ref="G429:I429" si="171">G431+G438+G445</f>
        <v>16500</v>
      </c>
      <c r="H429" s="133">
        <f>H431+H438+H445</f>
        <v>0</v>
      </c>
      <c r="I429" s="133">
        <f t="shared" si="171"/>
        <v>16500</v>
      </c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</row>
    <row r="430" spans="1:173" ht="15.75" customHeight="1">
      <c r="A430" s="39"/>
      <c r="B430" s="39"/>
      <c r="C430" s="39"/>
      <c r="D430" s="40"/>
      <c r="E430" s="39"/>
      <c r="F430" s="48"/>
      <c r="G430" s="47"/>
      <c r="H430" s="47"/>
      <c r="I430" s="47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</row>
    <row r="431" spans="1:173" ht="15.75">
      <c r="A431" s="129"/>
      <c r="B431" s="153"/>
      <c r="C431" s="153"/>
      <c r="D431" s="149" t="s">
        <v>228</v>
      </c>
      <c r="E431" s="820" t="s">
        <v>229</v>
      </c>
      <c r="F431" s="821"/>
      <c r="G431" s="46">
        <f>+G432</f>
        <v>0</v>
      </c>
      <c r="H431" s="46">
        <f t="shared" ref="H431:I431" si="172">+H432</f>
        <v>0</v>
      </c>
      <c r="I431" s="46">
        <f t="shared" si="172"/>
        <v>0</v>
      </c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</row>
    <row r="432" spans="1:173" ht="31.5">
      <c r="A432" s="43"/>
      <c r="B432" s="39"/>
      <c r="C432" s="39"/>
      <c r="D432" s="39"/>
      <c r="E432" s="38" t="s">
        <v>126</v>
      </c>
      <c r="F432" s="45" t="s">
        <v>230</v>
      </c>
      <c r="G432" s="41">
        <f>G433</f>
        <v>0</v>
      </c>
      <c r="H432" s="41">
        <f t="shared" ref="H432:I432" si="173">H433</f>
        <v>0</v>
      </c>
      <c r="I432" s="41">
        <f t="shared" si="173"/>
        <v>0</v>
      </c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</row>
    <row r="433" spans="1:173" ht="15.75" customHeight="1">
      <c r="A433" s="43"/>
      <c r="B433" s="39"/>
      <c r="C433" s="39"/>
      <c r="D433" s="40"/>
      <c r="E433" s="39"/>
      <c r="F433" s="323" t="s">
        <v>393</v>
      </c>
      <c r="G433" s="41">
        <f>G434</f>
        <v>0</v>
      </c>
      <c r="H433" s="41">
        <f t="shared" ref="H433:I433" si="174">H434</f>
        <v>0</v>
      </c>
      <c r="I433" s="41">
        <f t="shared" si="174"/>
        <v>0</v>
      </c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</row>
    <row r="434" spans="1:173" ht="15.75" customHeight="1">
      <c r="A434" s="39" t="s">
        <v>90</v>
      </c>
      <c r="B434" s="39"/>
      <c r="C434" s="39"/>
      <c r="D434" s="43"/>
      <c r="E434" s="39"/>
      <c r="F434" s="50" t="s">
        <v>8</v>
      </c>
      <c r="G434" s="47">
        <f>G435+G436</f>
        <v>0</v>
      </c>
      <c r="H434" s="47">
        <f t="shared" ref="H434:I434" si="175">H435+H436</f>
        <v>0</v>
      </c>
      <c r="I434" s="47">
        <f t="shared" si="175"/>
        <v>0</v>
      </c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</row>
    <row r="435" spans="1:173" ht="15.75">
      <c r="A435" s="43"/>
      <c r="B435" s="39" t="s">
        <v>142</v>
      </c>
      <c r="C435" s="39"/>
      <c r="D435" s="43"/>
      <c r="E435" s="39"/>
      <c r="F435" s="50" t="s">
        <v>36</v>
      </c>
      <c r="G435" s="47">
        <v>0</v>
      </c>
      <c r="H435" s="47">
        <v>0</v>
      </c>
      <c r="I435" s="47">
        <v>0</v>
      </c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</row>
    <row r="436" spans="1:173" ht="15.75">
      <c r="A436" s="69"/>
      <c r="B436" s="69" t="s">
        <v>91</v>
      </c>
      <c r="C436" s="69"/>
      <c r="D436" s="69"/>
      <c r="E436" s="67"/>
      <c r="F436" s="104" t="s">
        <v>37</v>
      </c>
      <c r="G436" s="73">
        <v>0</v>
      </c>
      <c r="H436" s="73">
        <f>I436-G436</f>
        <v>0</v>
      </c>
      <c r="I436" s="73">
        <v>0</v>
      </c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</row>
    <row r="437" spans="1:173" ht="15.75">
      <c r="A437" s="67"/>
      <c r="B437" s="69"/>
      <c r="C437" s="69"/>
      <c r="D437" s="68"/>
      <c r="E437" s="67"/>
      <c r="F437" s="104"/>
      <c r="G437" s="73"/>
      <c r="H437" s="73"/>
      <c r="I437" s="7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</row>
    <row r="438" spans="1:173" ht="18" customHeight="1">
      <c r="A438" s="39"/>
      <c r="B438" s="150"/>
      <c r="C438" s="150"/>
      <c r="D438" s="151" t="s">
        <v>231</v>
      </c>
      <c r="E438" s="816" t="s">
        <v>232</v>
      </c>
      <c r="F438" s="817"/>
      <c r="G438" s="41">
        <f>G439</f>
        <v>8000</v>
      </c>
      <c r="H438" s="41">
        <f t="shared" ref="H438:I438" si="176">H439</f>
        <v>0</v>
      </c>
      <c r="I438" s="41">
        <f t="shared" si="176"/>
        <v>8000</v>
      </c>
      <c r="J438" s="4"/>
      <c r="K438" s="59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</row>
    <row r="439" spans="1:173" ht="31.5">
      <c r="A439" s="150"/>
      <c r="B439" s="39"/>
      <c r="C439" s="39"/>
      <c r="D439" s="39"/>
      <c r="E439" s="38" t="s">
        <v>126</v>
      </c>
      <c r="F439" s="45" t="s">
        <v>233</v>
      </c>
      <c r="G439" s="41">
        <f>+G440+G441</f>
        <v>8000</v>
      </c>
      <c r="H439" s="41">
        <f t="shared" ref="H439:I439" si="177">+H440+H441</f>
        <v>0</v>
      </c>
      <c r="I439" s="41">
        <f t="shared" si="177"/>
        <v>8000</v>
      </c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</row>
    <row r="440" spans="1:173" ht="15.75">
      <c r="A440" s="39"/>
      <c r="B440" s="39"/>
      <c r="C440" s="39"/>
      <c r="D440" s="39"/>
      <c r="E440" s="39"/>
      <c r="F440" s="107" t="s">
        <v>387</v>
      </c>
      <c r="G440" s="41">
        <f>+G442-G441</f>
        <v>7200</v>
      </c>
      <c r="H440" s="41">
        <f t="shared" ref="H440:I440" si="178">+H442-H441</f>
        <v>0</v>
      </c>
      <c r="I440" s="41">
        <f t="shared" si="178"/>
        <v>7200</v>
      </c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</row>
    <row r="441" spans="1:173" ht="15.75">
      <c r="A441" s="39"/>
      <c r="B441" s="39"/>
      <c r="C441" s="39"/>
      <c r="D441" s="39"/>
      <c r="E441" s="39"/>
      <c r="F441" s="323" t="s">
        <v>393</v>
      </c>
      <c r="G441" s="41">
        <v>800</v>
      </c>
      <c r="H441" s="41">
        <v>0</v>
      </c>
      <c r="I441" s="41">
        <v>800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</row>
    <row r="442" spans="1:173" ht="15.75">
      <c r="A442" s="39" t="s">
        <v>90</v>
      </c>
      <c r="B442" s="39"/>
      <c r="C442" s="39"/>
      <c r="D442" s="43"/>
      <c r="E442" s="39"/>
      <c r="F442" s="50" t="s">
        <v>8</v>
      </c>
      <c r="G442" s="47">
        <f>G443</f>
        <v>8000</v>
      </c>
      <c r="H442" s="47">
        <f t="shared" ref="H442:I442" si="179">H443</f>
        <v>0</v>
      </c>
      <c r="I442" s="47">
        <f t="shared" si="179"/>
        <v>8000</v>
      </c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</row>
    <row r="443" spans="1:173" ht="15.75">
      <c r="A443" s="39"/>
      <c r="B443" s="39" t="s">
        <v>91</v>
      </c>
      <c r="C443" s="39"/>
      <c r="D443" s="43"/>
      <c r="E443" s="39"/>
      <c r="F443" s="50" t="s">
        <v>37</v>
      </c>
      <c r="G443" s="47">
        <v>8000</v>
      </c>
      <c r="H443" s="47">
        <v>0</v>
      </c>
      <c r="I443" s="47">
        <v>8000</v>
      </c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</row>
    <row r="444" spans="1:173" ht="15.75">
      <c r="A444" s="39"/>
      <c r="B444" s="39"/>
      <c r="C444" s="39"/>
      <c r="D444" s="43"/>
      <c r="E444" s="39"/>
      <c r="F444" s="48"/>
      <c r="G444" s="47"/>
      <c r="H444" s="47"/>
      <c r="I444" s="47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</row>
    <row r="445" spans="1:173" ht="15.75">
      <c r="A445" s="39"/>
      <c r="B445" s="150"/>
      <c r="C445" s="150"/>
      <c r="D445" s="151" t="s">
        <v>234</v>
      </c>
      <c r="E445" s="816" t="s">
        <v>235</v>
      </c>
      <c r="F445" s="817"/>
      <c r="G445" s="41">
        <f t="shared" ref="G445:I447" si="180">G446</f>
        <v>8500</v>
      </c>
      <c r="H445" s="41">
        <f t="shared" si="180"/>
        <v>0</v>
      </c>
      <c r="I445" s="41">
        <f t="shared" si="180"/>
        <v>8500</v>
      </c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</row>
    <row r="446" spans="1:173" ht="31.5">
      <c r="A446" s="39"/>
      <c r="B446" s="39"/>
      <c r="C446" s="39"/>
      <c r="D446" s="39"/>
      <c r="E446" s="38" t="s">
        <v>126</v>
      </c>
      <c r="F446" s="45" t="s">
        <v>233</v>
      </c>
      <c r="G446" s="41">
        <f t="shared" si="180"/>
        <v>8500</v>
      </c>
      <c r="H446" s="41">
        <f t="shared" si="180"/>
        <v>0</v>
      </c>
      <c r="I446" s="41">
        <f t="shared" si="180"/>
        <v>8500</v>
      </c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</row>
    <row r="447" spans="1:173" ht="15.75">
      <c r="A447" s="39"/>
      <c r="B447" s="39"/>
      <c r="C447" s="39"/>
      <c r="D447" s="39"/>
      <c r="E447" s="39"/>
      <c r="F447" s="107" t="s">
        <v>387</v>
      </c>
      <c r="G447" s="41">
        <f t="shared" si="180"/>
        <v>8500</v>
      </c>
      <c r="H447" s="41">
        <f t="shared" si="180"/>
        <v>0</v>
      </c>
      <c r="I447" s="41">
        <f t="shared" si="180"/>
        <v>8500</v>
      </c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</row>
    <row r="448" spans="1:173" ht="18" customHeight="1">
      <c r="A448" s="39" t="s">
        <v>90</v>
      </c>
      <c r="B448" s="39"/>
      <c r="C448" s="39"/>
      <c r="D448" s="43"/>
      <c r="E448" s="39"/>
      <c r="F448" s="50" t="s">
        <v>8</v>
      </c>
      <c r="G448" s="47">
        <f>+G449+G450</f>
        <v>8500</v>
      </c>
      <c r="H448" s="47">
        <f t="shared" ref="H448:I448" si="181">+H449+H450</f>
        <v>0</v>
      </c>
      <c r="I448" s="47">
        <f t="shared" si="181"/>
        <v>8500</v>
      </c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</row>
    <row r="449" spans="1:173" ht="15.75" customHeight="1">
      <c r="A449" s="39"/>
      <c r="B449" s="39" t="s">
        <v>91</v>
      </c>
      <c r="C449" s="39"/>
      <c r="D449" s="43"/>
      <c r="E449" s="39"/>
      <c r="F449" s="50" t="s">
        <v>37</v>
      </c>
      <c r="G449" s="47">
        <v>5000</v>
      </c>
      <c r="H449" s="47">
        <v>0</v>
      </c>
      <c r="I449" s="47">
        <v>5000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</row>
    <row r="450" spans="1:173" ht="15.75">
      <c r="A450" s="43"/>
      <c r="B450" s="43" t="s">
        <v>92</v>
      </c>
      <c r="C450" s="43"/>
      <c r="D450" s="39"/>
      <c r="E450" s="39"/>
      <c r="F450" s="48" t="s">
        <v>39</v>
      </c>
      <c r="G450" s="47">
        <v>3500</v>
      </c>
      <c r="H450" s="47">
        <v>0</v>
      </c>
      <c r="I450" s="47">
        <v>3500</v>
      </c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</row>
    <row r="451" spans="1:173" ht="15.75">
      <c r="A451" s="69"/>
      <c r="B451" s="39"/>
      <c r="C451" s="39"/>
      <c r="D451" s="40"/>
      <c r="E451" s="125"/>
      <c r="F451" s="48"/>
      <c r="G451" s="47"/>
      <c r="H451" s="46"/>
      <c r="I451" s="47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</row>
    <row r="452" spans="1:173" ht="15.75">
      <c r="A452" s="232"/>
      <c r="B452" s="207"/>
      <c r="C452" s="207"/>
      <c r="D452" s="207"/>
      <c r="E452" s="207"/>
      <c r="F452" s="208" t="s">
        <v>236</v>
      </c>
      <c r="G452" s="444">
        <f>G454+G462+G478+G484+G470+G494+G507+G515+G521+G527+G534+G540+G555</f>
        <v>742500</v>
      </c>
      <c r="H452" s="444">
        <f>H454+H462+H478+H484+H470+H494+H507+H515+H521+H527+H534+H540+H547</f>
        <v>-281000</v>
      </c>
      <c r="I452" s="444">
        <f>I454+I462+I478+I484+I470+I494+I507+I515+I521+I527+I534+I540+I547+I555</f>
        <v>461500</v>
      </c>
      <c r="J452" s="4"/>
      <c r="K452" s="360"/>
      <c r="L452" s="4"/>
      <c r="M452" s="360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</row>
    <row r="453" spans="1:173" ht="15.75">
      <c r="A453" s="145"/>
      <c r="B453" s="67"/>
      <c r="C453" s="67"/>
      <c r="D453" s="68"/>
      <c r="E453" s="127"/>
      <c r="F453" s="109"/>
      <c r="G453" s="73"/>
      <c r="H453" s="73"/>
      <c r="I453" s="7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</row>
    <row r="454" spans="1:173" ht="15.75">
      <c r="A454" s="308"/>
      <c r="B454" s="155"/>
      <c r="C454" s="155"/>
      <c r="D454" s="156" t="s">
        <v>237</v>
      </c>
      <c r="E454" s="822" t="s">
        <v>238</v>
      </c>
      <c r="F454" s="823"/>
      <c r="G454" s="71">
        <f>+G455</f>
        <v>0</v>
      </c>
      <c r="H454" s="71">
        <f t="shared" ref="H454:I454" si="182">+H455</f>
        <v>0</v>
      </c>
      <c r="I454" s="71">
        <f t="shared" si="182"/>
        <v>0</v>
      </c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</row>
    <row r="455" spans="1:173" ht="15.75">
      <c r="A455" s="311"/>
      <c r="B455" s="158"/>
      <c r="C455" s="158"/>
      <c r="D455" s="159"/>
      <c r="E455" s="160" t="s">
        <v>214</v>
      </c>
      <c r="F455" s="161" t="s">
        <v>215</v>
      </c>
      <c r="G455" s="304">
        <f>+G456+G457</f>
        <v>0</v>
      </c>
      <c r="H455" s="304">
        <f t="shared" ref="H455:I455" si="183">+H456+H457</f>
        <v>0</v>
      </c>
      <c r="I455" s="304">
        <f t="shared" si="183"/>
        <v>0</v>
      </c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</row>
    <row r="456" spans="1:173" ht="15.75">
      <c r="A456" s="159"/>
      <c r="B456" s="159"/>
      <c r="C456" s="159"/>
      <c r="D456" s="157"/>
      <c r="E456" s="159"/>
      <c r="F456" s="107" t="s">
        <v>387</v>
      </c>
      <c r="G456" s="304">
        <v>0</v>
      </c>
      <c r="H456" s="304">
        <f>+I456-G456</f>
        <v>0</v>
      </c>
      <c r="I456" s="304">
        <v>0</v>
      </c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</row>
    <row r="457" spans="1:173" ht="15.75">
      <c r="A457" s="159"/>
      <c r="B457" s="159"/>
      <c r="C457" s="159"/>
      <c r="D457" s="157"/>
      <c r="E457" s="159"/>
      <c r="F457" s="323" t="s">
        <v>393</v>
      </c>
      <c r="G457" s="304">
        <v>0</v>
      </c>
      <c r="H457" s="304">
        <v>0</v>
      </c>
      <c r="I457" s="304">
        <v>0</v>
      </c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</row>
    <row r="458" spans="1:173" ht="15.75">
      <c r="A458" s="159" t="s">
        <v>116</v>
      </c>
      <c r="B458" s="159"/>
      <c r="C458" s="159"/>
      <c r="D458" s="158"/>
      <c r="E458" s="159"/>
      <c r="F458" s="162" t="s">
        <v>9</v>
      </c>
      <c r="G458" s="266">
        <v>0</v>
      </c>
      <c r="H458" s="266">
        <v>0</v>
      </c>
      <c r="I458" s="266">
        <f t="shared" ref="I458" si="184">+I460+I459</f>
        <v>0</v>
      </c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</row>
    <row r="459" spans="1:173" ht="15.75">
      <c r="A459" s="159"/>
      <c r="B459" s="159" t="s">
        <v>128</v>
      </c>
      <c r="C459" s="159"/>
      <c r="D459" s="158"/>
      <c r="E459" s="159"/>
      <c r="F459" s="162" t="s">
        <v>42</v>
      </c>
      <c r="G459" s="266">
        <v>0</v>
      </c>
      <c r="H459" s="266">
        <v>0</v>
      </c>
      <c r="I459" s="266">
        <v>0</v>
      </c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</row>
    <row r="460" spans="1:173" ht="15.75">
      <c r="A460" s="159"/>
      <c r="B460" s="159" t="s">
        <v>117</v>
      </c>
      <c r="C460" s="159"/>
      <c r="D460" s="158"/>
      <c r="E460" s="159"/>
      <c r="F460" s="162" t="s">
        <v>43</v>
      </c>
      <c r="G460" s="266">
        <v>0</v>
      </c>
      <c r="H460" s="266">
        <v>0</v>
      </c>
      <c r="I460" s="266">
        <v>0</v>
      </c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</row>
    <row r="461" spans="1:173" ht="15.75">
      <c r="A461" s="39"/>
      <c r="B461" s="163"/>
      <c r="C461" s="163"/>
      <c r="D461" s="64"/>
      <c r="E461" s="163"/>
      <c r="F461" s="164"/>
      <c r="G461" s="47"/>
      <c r="H461" s="47"/>
      <c r="I461" s="47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</row>
    <row r="462" spans="1:173" ht="15.75">
      <c r="A462" s="67"/>
      <c r="B462" s="69"/>
      <c r="C462" s="69"/>
      <c r="D462" s="156" t="s">
        <v>239</v>
      </c>
      <c r="E462" s="822" t="s">
        <v>240</v>
      </c>
      <c r="F462" s="823"/>
      <c r="G462" s="71">
        <f>G463</f>
        <v>90000</v>
      </c>
      <c r="H462" s="71">
        <f t="shared" ref="H462:I462" si="185">H463</f>
        <v>-5000</v>
      </c>
      <c r="I462" s="71">
        <f t="shared" si="185"/>
        <v>85000</v>
      </c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</row>
    <row r="463" spans="1:173" ht="31.5">
      <c r="A463" s="67"/>
      <c r="B463" s="69"/>
      <c r="C463" s="69"/>
      <c r="D463" s="67"/>
      <c r="E463" s="66" t="s">
        <v>126</v>
      </c>
      <c r="F463" s="107" t="s">
        <v>127</v>
      </c>
      <c r="G463" s="71">
        <f>G464+G465+G466</f>
        <v>90000</v>
      </c>
      <c r="H463" s="71">
        <f t="shared" ref="H463" si="186">H464+H465+H466</f>
        <v>-5000</v>
      </c>
      <c r="I463" s="71">
        <f>I464+I465+I466</f>
        <v>85000</v>
      </c>
      <c r="J463" s="556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</row>
    <row r="464" spans="1:173" ht="15.75">
      <c r="A464" s="385"/>
      <c r="B464" s="385"/>
      <c r="C464" s="385"/>
      <c r="D464" s="573"/>
      <c r="E464" s="385"/>
      <c r="F464" s="45" t="s">
        <v>388</v>
      </c>
      <c r="G464" s="582">
        <v>4950</v>
      </c>
      <c r="H464" s="582">
        <v>-4950</v>
      </c>
      <c r="I464" s="582">
        <v>0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</row>
    <row r="465" spans="1:173" ht="15.75">
      <c r="A465" s="67"/>
      <c r="B465" s="67"/>
      <c r="C465" s="67"/>
      <c r="D465" s="68"/>
      <c r="E465" s="67"/>
      <c r="F465" s="107" t="s">
        <v>387</v>
      </c>
      <c r="G465" s="71">
        <v>37450</v>
      </c>
      <c r="H465" s="71">
        <v>-50</v>
      </c>
      <c r="I465" s="71">
        <v>37400</v>
      </c>
      <c r="J465" s="360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</row>
    <row r="466" spans="1:173" ht="15.75">
      <c r="A466" s="67"/>
      <c r="B466" s="67"/>
      <c r="C466" s="67"/>
      <c r="D466" s="68"/>
      <c r="E466" s="67"/>
      <c r="F466" s="323" t="s">
        <v>393</v>
      </c>
      <c r="G466" s="71">
        <v>47600</v>
      </c>
      <c r="H466" s="71">
        <v>0</v>
      </c>
      <c r="I466" s="71">
        <v>47600</v>
      </c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</row>
    <row r="467" spans="1:173" ht="15" customHeight="1">
      <c r="A467" s="67" t="s">
        <v>116</v>
      </c>
      <c r="B467" s="67"/>
      <c r="C467" s="67"/>
      <c r="D467" s="69"/>
      <c r="E467" s="67"/>
      <c r="F467" s="72" t="s">
        <v>9</v>
      </c>
      <c r="G467" s="73">
        <f>SUM(G468)</f>
        <v>90000</v>
      </c>
      <c r="H467" s="73">
        <f t="shared" ref="H467:I467" si="187">SUM(H468)</f>
        <v>-5000</v>
      </c>
      <c r="I467" s="73">
        <f t="shared" si="187"/>
        <v>85000</v>
      </c>
      <c r="J467" s="4"/>
      <c r="K467" s="360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</row>
    <row r="468" spans="1:173" ht="15.75">
      <c r="A468" s="69"/>
      <c r="B468" s="67" t="s">
        <v>117</v>
      </c>
      <c r="C468" s="67"/>
      <c r="D468" s="69"/>
      <c r="E468" s="67"/>
      <c r="F468" s="72" t="s">
        <v>43</v>
      </c>
      <c r="G468" s="73">
        <v>90000</v>
      </c>
      <c r="H468" s="73">
        <v>-5000</v>
      </c>
      <c r="I468" s="73">
        <f>+G468+H468</f>
        <v>85000</v>
      </c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</row>
    <row r="469" spans="1:173" ht="15.75">
      <c r="A469" s="43"/>
      <c r="B469" s="39"/>
      <c r="C469" s="39"/>
      <c r="D469" s="43"/>
      <c r="E469" s="125"/>
      <c r="F469" s="51"/>
      <c r="G469" s="47"/>
      <c r="H469" s="47"/>
      <c r="I469" s="47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</row>
    <row r="470" spans="1:173" ht="15.75">
      <c r="A470" s="311"/>
      <c r="B470" s="155"/>
      <c r="C470" s="155"/>
      <c r="D470" s="156" t="s">
        <v>263</v>
      </c>
      <c r="E470" s="822" t="s">
        <v>324</v>
      </c>
      <c r="F470" s="823"/>
      <c r="G470" s="71">
        <f t="shared" ref="G470:I470" si="188">G471</f>
        <v>0</v>
      </c>
      <c r="H470" s="71">
        <f t="shared" si="188"/>
        <v>0</v>
      </c>
      <c r="I470" s="71">
        <f t="shared" si="188"/>
        <v>0</v>
      </c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</row>
    <row r="471" spans="1:173" ht="31.5">
      <c r="A471" s="311"/>
      <c r="B471" s="69"/>
      <c r="C471" s="69"/>
      <c r="D471" s="67"/>
      <c r="E471" s="66" t="s">
        <v>126</v>
      </c>
      <c r="F471" s="107" t="s">
        <v>127</v>
      </c>
      <c r="G471" s="71">
        <f>G472+G473+G474</f>
        <v>0</v>
      </c>
      <c r="H471" s="71">
        <f t="shared" ref="H471:I471" si="189">H472+H473+H474</f>
        <v>0</v>
      </c>
      <c r="I471" s="71">
        <f t="shared" si="189"/>
        <v>0</v>
      </c>
      <c r="J471" s="4"/>
      <c r="K471" s="360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</row>
    <row r="472" spans="1:173" ht="15" customHeight="1">
      <c r="A472" s="385"/>
      <c r="B472" s="67"/>
      <c r="C472" s="67"/>
      <c r="D472" s="68"/>
      <c r="E472" s="67"/>
      <c r="F472" s="45" t="s">
        <v>388</v>
      </c>
      <c r="G472" s="71">
        <v>0</v>
      </c>
      <c r="H472" s="71">
        <v>0</v>
      </c>
      <c r="I472" s="71">
        <v>0</v>
      </c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</row>
    <row r="473" spans="1:173" ht="15" customHeight="1">
      <c r="A473" s="385"/>
      <c r="B473" s="67"/>
      <c r="C473" s="67"/>
      <c r="D473" s="68"/>
      <c r="E473" s="67"/>
      <c r="F473" s="107" t="s">
        <v>387</v>
      </c>
      <c r="G473" s="71">
        <f>+G475-G474</f>
        <v>0</v>
      </c>
      <c r="H473" s="71">
        <f t="shared" ref="H473:I473" si="190">+H475-H474</f>
        <v>0</v>
      </c>
      <c r="I473" s="71">
        <f t="shared" si="190"/>
        <v>0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</row>
    <row r="474" spans="1:173" ht="15" customHeight="1">
      <c r="A474" s="385"/>
      <c r="B474" s="67"/>
      <c r="C474" s="67"/>
      <c r="D474" s="68"/>
      <c r="E474" s="67"/>
      <c r="F474" s="323" t="s">
        <v>393</v>
      </c>
      <c r="G474" s="71">
        <v>0</v>
      </c>
      <c r="H474" s="71">
        <v>0</v>
      </c>
      <c r="I474" s="71">
        <v>0</v>
      </c>
      <c r="J474" s="4"/>
      <c r="K474" s="360"/>
      <c r="L474" s="4"/>
      <c r="M474" s="360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</row>
    <row r="475" spans="1:173" ht="15" customHeight="1">
      <c r="A475" s="67" t="s">
        <v>116</v>
      </c>
      <c r="B475" s="67"/>
      <c r="C475" s="67"/>
      <c r="D475" s="69"/>
      <c r="E475" s="67"/>
      <c r="F475" s="72" t="s">
        <v>9</v>
      </c>
      <c r="G475" s="73">
        <f>SUM(G476)</f>
        <v>0</v>
      </c>
      <c r="H475" s="73">
        <f t="shared" ref="H475:I475" si="191">SUM(H476)</f>
        <v>0</v>
      </c>
      <c r="I475" s="73">
        <f t="shared" si="191"/>
        <v>0</v>
      </c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</row>
    <row r="476" spans="1:173" ht="18.75" customHeight="1">
      <c r="A476" s="69"/>
      <c r="B476" s="67" t="s">
        <v>117</v>
      </c>
      <c r="C476" s="67"/>
      <c r="D476" s="69"/>
      <c r="E476" s="67"/>
      <c r="F476" s="72" t="s">
        <v>43</v>
      </c>
      <c r="G476" s="73">
        <v>0</v>
      </c>
      <c r="H476" s="73">
        <f>I476-G476</f>
        <v>0</v>
      </c>
      <c r="I476" s="73">
        <v>0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</row>
    <row r="477" spans="1:173" ht="15" customHeight="1">
      <c r="A477" s="39"/>
      <c r="B477" s="39"/>
      <c r="C477" s="39"/>
      <c r="D477" s="40"/>
      <c r="E477" s="125"/>
      <c r="F477" s="48"/>
      <c r="G477" s="47"/>
      <c r="H477" s="47"/>
      <c r="I477" s="47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</row>
    <row r="478" spans="1:173" ht="15" customHeight="1">
      <c r="A478" s="39"/>
      <c r="B478" s="65"/>
      <c r="C478" s="155"/>
      <c r="D478" s="165" t="s">
        <v>241</v>
      </c>
      <c r="E478" s="824" t="s">
        <v>242</v>
      </c>
      <c r="F478" s="825"/>
      <c r="G478" s="41">
        <f t="shared" ref="G478:I480" si="192">G479</f>
        <v>0</v>
      </c>
      <c r="H478" s="41">
        <f t="shared" si="192"/>
        <v>0</v>
      </c>
      <c r="I478" s="41">
        <f t="shared" si="192"/>
        <v>0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</row>
    <row r="479" spans="1:173" ht="15" customHeight="1">
      <c r="A479" s="39"/>
      <c r="B479" s="43"/>
      <c r="C479" s="43"/>
      <c r="D479" s="39"/>
      <c r="E479" s="38" t="s">
        <v>126</v>
      </c>
      <c r="F479" s="45" t="s">
        <v>127</v>
      </c>
      <c r="G479" s="41">
        <f t="shared" si="192"/>
        <v>0</v>
      </c>
      <c r="H479" s="41">
        <f t="shared" si="192"/>
        <v>0</v>
      </c>
      <c r="I479" s="41">
        <f t="shared" si="192"/>
        <v>0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</row>
    <row r="480" spans="1:173" ht="15" customHeight="1">
      <c r="A480" s="39"/>
      <c r="B480" s="39"/>
      <c r="C480" s="39"/>
      <c r="D480" s="40"/>
      <c r="E480" s="39"/>
      <c r="F480" s="107" t="s">
        <v>387</v>
      </c>
      <c r="G480" s="41">
        <f t="shared" si="192"/>
        <v>0</v>
      </c>
      <c r="H480" s="41">
        <f t="shared" si="192"/>
        <v>0</v>
      </c>
      <c r="I480" s="41">
        <f t="shared" si="192"/>
        <v>0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</row>
    <row r="481" spans="1:173" ht="15" customHeight="1">
      <c r="A481" s="39" t="s">
        <v>116</v>
      </c>
      <c r="B481" s="39"/>
      <c r="C481" s="39"/>
      <c r="D481" s="43"/>
      <c r="E481" s="39"/>
      <c r="F481" s="50" t="s">
        <v>9</v>
      </c>
      <c r="G481" s="47">
        <f>SUM(G482)</f>
        <v>0</v>
      </c>
      <c r="H481" s="47">
        <f t="shared" ref="H481:I481" si="193">SUM(H482)</f>
        <v>0</v>
      </c>
      <c r="I481" s="47">
        <f t="shared" si="193"/>
        <v>0</v>
      </c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</row>
    <row r="482" spans="1:173" ht="15" customHeight="1">
      <c r="A482" s="69"/>
      <c r="B482" s="39" t="s">
        <v>117</v>
      </c>
      <c r="C482" s="39"/>
      <c r="D482" s="43"/>
      <c r="E482" s="39"/>
      <c r="F482" s="50" t="s">
        <v>43</v>
      </c>
      <c r="G482" s="47">
        <v>0</v>
      </c>
      <c r="H482" s="47">
        <f>I482-G482</f>
        <v>0</v>
      </c>
      <c r="I482" s="47">
        <v>0</v>
      </c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</row>
    <row r="483" spans="1:173" ht="15" customHeight="1">
      <c r="A483" s="43"/>
      <c r="B483" s="150"/>
      <c r="C483" s="150"/>
      <c r="D483" s="166"/>
      <c r="E483" s="193"/>
      <c r="F483" s="167"/>
      <c r="G483" s="47"/>
      <c r="H483" s="47"/>
      <c r="I483" s="47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</row>
    <row r="484" spans="1:173" ht="15" customHeight="1">
      <c r="A484" s="69"/>
      <c r="B484" s="69"/>
      <c r="C484" s="69"/>
      <c r="D484" s="154" t="s">
        <v>243</v>
      </c>
      <c r="E484" s="829" t="s">
        <v>337</v>
      </c>
      <c r="F484" s="830"/>
      <c r="G484" s="71">
        <f>G486+G487+G488+G489+G490</f>
        <v>500000</v>
      </c>
      <c r="H484" s="71">
        <f t="shared" ref="H484:I484" si="194">H486+H487+H488+H489+H490</f>
        <v>-500000</v>
      </c>
      <c r="I484" s="71">
        <f t="shared" si="194"/>
        <v>0</v>
      </c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</row>
    <row r="485" spans="1:173" ht="15" customHeight="1">
      <c r="A485" s="69"/>
      <c r="B485" s="69"/>
      <c r="C485" s="69"/>
      <c r="D485" s="67"/>
      <c r="E485" s="66" t="s">
        <v>126</v>
      </c>
      <c r="F485" s="107" t="s">
        <v>127</v>
      </c>
      <c r="G485" s="71">
        <f>G484</f>
        <v>500000</v>
      </c>
      <c r="H485" s="71">
        <f>H484</f>
        <v>-500000</v>
      </c>
      <c r="I485" s="71">
        <f t="shared" ref="I485" si="195">I486+I489+I488+I490</f>
        <v>0</v>
      </c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</row>
    <row r="486" spans="1:173" ht="15" customHeight="1">
      <c r="A486" s="69"/>
      <c r="B486" s="67"/>
      <c r="C486" s="67"/>
      <c r="D486" s="68"/>
      <c r="E486" s="67"/>
      <c r="F486" s="107" t="s">
        <v>387</v>
      </c>
      <c r="G486" s="71">
        <v>230000</v>
      </c>
      <c r="H486" s="71">
        <v>-230000</v>
      </c>
      <c r="I486" s="71">
        <v>0</v>
      </c>
      <c r="J486" s="556"/>
      <c r="K486" s="55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</row>
    <row r="487" spans="1:173" ht="15" customHeight="1">
      <c r="A487" s="69"/>
      <c r="B487" s="67"/>
      <c r="C487" s="67"/>
      <c r="D487" s="68"/>
      <c r="E487" s="67"/>
      <c r="F487" s="45" t="s">
        <v>388</v>
      </c>
      <c r="G487" s="71">
        <v>0</v>
      </c>
      <c r="H487" s="71">
        <f>I487-G487</f>
        <v>0</v>
      </c>
      <c r="I487" s="71">
        <v>0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</row>
    <row r="488" spans="1:173" ht="15" customHeight="1">
      <c r="A488" s="69"/>
      <c r="B488" s="67"/>
      <c r="C488" s="67"/>
      <c r="D488" s="68"/>
      <c r="E488" s="67"/>
      <c r="F488" s="107" t="s">
        <v>392</v>
      </c>
      <c r="G488" s="71">
        <v>10000</v>
      </c>
      <c r="H488" s="71">
        <v>-10000</v>
      </c>
      <c r="I488" s="71">
        <v>0</v>
      </c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</row>
    <row r="489" spans="1:173" ht="15" customHeight="1">
      <c r="A489" s="69"/>
      <c r="B489" s="67"/>
      <c r="C489" s="67"/>
      <c r="D489" s="68"/>
      <c r="E489" s="67"/>
      <c r="F489" s="323" t="s">
        <v>393</v>
      </c>
      <c r="G489" s="71">
        <v>200000</v>
      </c>
      <c r="H489" s="71">
        <v>-200000</v>
      </c>
      <c r="I489" s="71">
        <v>0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</row>
    <row r="490" spans="1:173" ht="15" customHeight="1">
      <c r="A490" s="69"/>
      <c r="B490" s="67"/>
      <c r="C490" s="67"/>
      <c r="D490" s="68"/>
      <c r="E490" s="67"/>
      <c r="F490" s="70" t="s">
        <v>341</v>
      </c>
      <c r="G490" s="71">
        <v>60000</v>
      </c>
      <c r="H490" s="71">
        <v>-60000</v>
      </c>
      <c r="I490" s="71">
        <v>0</v>
      </c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</row>
    <row r="491" spans="1:173" ht="15" customHeight="1">
      <c r="A491" s="67" t="s">
        <v>116</v>
      </c>
      <c r="B491" s="67"/>
      <c r="C491" s="67"/>
      <c r="D491" s="69"/>
      <c r="E491" s="67"/>
      <c r="F491" s="72" t="s">
        <v>9</v>
      </c>
      <c r="G491" s="73">
        <f>SUM(G492)</f>
        <v>500000</v>
      </c>
      <c r="H491" s="73">
        <f t="shared" ref="H491:I491" si="196">SUM(H492)</f>
        <v>-500000</v>
      </c>
      <c r="I491" s="73">
        <f t="shared" si="196"/>
        <v>0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</row>
    <row r="492" spans="1:173" ht="15" customHeight="1">
      <c r="A492" s="67"/>
      <c r="B492" s="67" t="s">
        <v>117</v>
      </c>
      <c r="C492" s="67"/>
      <c r="D492" s="69"/>
      <c r="E492" s="67"/>
      <c r="F492" s="72" t="s">
        <v>43</v>
      </c>
      <c r="G492" s="73">
        <v>500000</v>
      </c>
      <c r="H492" s="73">
        <v>-500000</v>
      </c>
      <c r="I492" s="73">
        <v>0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</row>
    <row r="493" spans="1:173" ht="15" customHeight="1">
      <c r="A493" s="67"/>
      <c r="B493" s="39"/>
      <c r="C493" s="39"/>
      <c r="D493" s="329"/>
      <c r="E493" s="317"/>
      <c r="F493" s="330"/>
      <c r="G493" s="266"/>
      <c r="H493" s="266"/>
      <c r="I493" s="266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</row>
    <row r="494" spans="1:173" ht="15.75">
      <c r="A494" s="210"/>
      <c r="B494" s="210"/>
      <c r="C494" s="210"/>
      <c r="D494" s="154" t="s">
        <v>272</v>
      </c>
      <c r="E494" s="826" t="s">
        <v>305</v>
      </c>
      <c r="F494" s="827"/>
      <c r="G494" s="587">
        <f>+G495</f>
        <v>100000</v>
      </c>
      <c r="H494" s="587">
        <v>-10000</v>
      </c>
      <c r="I494" s="587">
        <f t="shared" ref="I494" si="197">+I495</f>
        <v>90000</v>
      </c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</row>
    <row r="495" spans="1:173" ht="15.75">
      <c r="A495" s="67"/>
      <c r="B495" s="67"/>
      <c r="C495" s="67"/>
      <c r="D495" s="68"/>
      <c r="E495" s="66" t="s">
        <v>218</v>
      </c>
      <c r="F495" s="414" t="s">
        <v>219</v>
      </c>
      <c r="G495" s="588">
        <f>+G496</f>
        <v>100000</v>
      </c>
      <c r="H495" s="588">
        <v>-10000</v>
      </c>
      <c r="I495" s="588">
        <f>+I496</f>
        <v>90000</v>
      </c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</row>
    <row r="496" spans="1:173" ht="18" customHeight="1">
      <c r="A496" s="67" t="s">
        <v>116</v>
      </c>
      <c r="B496" s="67"/>
      <c r="C496" s="67"/>
      <c r="D496" s="69"/>
      <c r="E496" s="67"/>
      <c r="F496" s="72" t="s">
        <v>9</v>
      </c>
      <c r="G496" s="589">
        <f>+G500+G505</f>
        <v>100000</v>
      </c>
      <c r="H496" s="589">
        <v>-10000</v>
      </c>
      <c r="I496" s="589">
        <v>90000</v>
      </c>
      <c r="J496" s="4"/>
      <c r="K496" s="360"/>
      <c r="L496" s="360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</row>
    <row r="497" spans="1:173" ht="18" customHeight="1">
      <c r="A497" s="67"/>
      <c r="B497" s="67"/>
      <c r="C497" s="67"/>
      <c r="D497" s="69"/>
      <c r="E497" s="67"/>
      <c r="F497" s="107" t="s">
        <v>387</v>
      </c>
      <c r="G497" s="597">
        <v>0</v>
      </c>
      <c r="H497" s="591">
        <v>0</v>
      </c>
      <c r="I497" s="591">
        <v>0</v>
      </c>
      <c r="J497" s="4"/>
      <c r="K497" s="360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</row>
    <row r="498" spans="1:173" ht="18" customHeight="1">
      <c r="A498" s="67"/>
      <c r="B498" s="67"/>
      <c r="C498" s="67"/>
      <c r="D498" s="69"/>
      <c r="E498" s="67"/>
      <c r="F498" s="337" t="s">
        <v>390</v>
      </c>
      <c r="G498" s="597">
        <v>0</v>
      </c>
      <c r="H498" s="591">
        <v>0</v>
      </c>
      <c r="I498" s="591">
        <v>0</v>
      </c>
      <c r="J498" s="4"/>
      <c r="K498" s="360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</row>
    <row r="499" spans="1:173" ht="18" customHeight="1">
      <c r="A499" s="67"/>
      <c r="B499" s="67"/>
      <c r="C499" s="67"/>
      <c r="D499" s="69"/>
      <c r="E499" s="67"/>
      <c r="F499" s="323" t="s">
        <v>393</v>
      </c>
      <c r="G499" s="597">
        <v>0</v>
      </c>
      <c r="H499" s="591">
        <v>0</v>
      </c>
      <c r="I499" s="591">
        <v>0</v>
      </c>
      <c r="J499" s="4"/>
      <c r="K499" s="360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</row>
    <row r="500" spans="1:173" ht="18" customHeight="1">
      <c r="A500" s="67"/>
      <c r="B500" s="67" t="s">
        <v>128</v>
      </c>
      <c r="C500" s="67"/>
      <c r="D500" s="69"/>
      <c r="E500" s="67"/>
      <c r="F500" s="571" t="s">
        <v>42</v>
      </c>
      <c r="G500" s="598">
        <f>SUM(,G506)</f>
        <v>0</v>
      </c>
      <c r="H500" s="592">
        <v>0</v>
      </c>
      <c r="I500" s="599">
        <v>0</v>
      </c>
      <c r="J500" s="4"/>
      <c r="K500" s="360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</row>
    <row r="501" spans="1:173" ht="18" customHeight="1">
      <c r="A501" s="67"/>
      <c r="B501" s="325"/>
      <c r="C501" s="325"/>
      <c r="D501" s="328"/>
      <c r="E501" s="354"/>
      <c r="F501" s="107" t="s">
        <v>387</v>
      </c>
      <c r="G501" s="321">
        <v>60000</v>
      </c>
      <c r="H501" s="591">
        <v>-60000</v>
      </c>
      <c r="I501" s="591">
        <v>0</v>
      </c>
      <c r="J501" s="584"/>
      <c r="K501" s="360"/>
      <c r="L501" s="360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</row>
    <row r="502" spans="1:173" s="63" customFormat="1" ht="18" customHeight="1">
      <c r="A502" s="385"/>
      <c r="B502" s="594"/>
      <c r="C502" s="594"/>
      <c r="D502" s="595"/>
      <c r="E502" s="596"/>
      <c r="F502" s="337" t="s">
        <v>390</v>
      </c>
      <c r="G502" s="600">
        <v>0</v>
      </c>
      <c r="H502" s="591">
        <v>40000</v>
      </c>
      <c r="I502" s="591">
        <v>40000</v>
      </c>
      <c r="K502" s="581"/>
    </row>
    <row r="503" spans="1:173" ht="40.5" customHeight="1">
      <c r="A503" s="69"/>
      <c r="B503" s="67"/>
      <c r="C503" s="67"/>
      <c r="D503" s="68"/>
      <c r="E503" s="67"/>
      <c r="F503" s="107" t="s">
        <v>389</v>
      </c>
      <c r="G503" s="321">
        <v>0</v>
      </c>
      <c r="H503" s="321">
        <v>10000</v>
      </c>
      <c r="I503" s="321">
        <v>10000</v>
      </c>
      <c r="J503" s="4"/>
      <c r="K503" s="360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</row>
    <row r="504" spans="1:173" ht="18" customHeight="1">
      <c r="A504" s="67"/>
      <c r="B504" s="67"/>
      <c r="C504" s="67"/>
      <c r="D504" s="69"/>
      <c r="E504" s="127"/>
      <c r="F504" s="323" t="s">
        <v>393</v>
      </c>
      <c r="G504" s="590">
        <v>40000</v>
      </c>
      <c r="H504" s="591">
        <v>0</v>
      </c>
      <c r="I504" s="591">
        <v>40000</v>
      </c>
      <c r="J504" s="360"/>
      <c r="K504" s="360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</row>
    <row r="505" spans="1:173" ht="15.75">
      <c r="A505" s="67"/>
      <c r="B505" s="67" t="s">
        <v>121</v>
      </c>
      <c r="C505" s="67"/>
      <c r="D505" s="69"/>
      <c r="E505" s="67"/>
      <c r="F505" s="572" t="s">
        <v>44</v>
      </c>
      <c r="G505" s="592">
        <v>100000</v>
      </c>
      <c r="H505" s="593">
        <v>-10000</v>
      </c>
      <c r="I505" s="593">
        <v>90000</v>
      </c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</row>
    <row r="506" spans="1:173" ht="15.75">
      <c r="A506" s="198"/>
      <c r="B506" s="198"/>
      <c r="C506" s="198"/>
      <c r="D506" s="204"/>
      <c r="E506" s="198"/>
      <c r="F506" s="200"/>
      <c r="G506" s="201"/>
      <c r="H506" s="201"/>
      <c r="I506" s="201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</row>
    <row r="507" spans="1:173" ht="15.75">
      <c r="A507" s="198"/>
      <c r="B507" s="198"/>
      <c r="C507" s="198"/>
      <c r="D507" s="154" t="s">
        <v>273</v>
      </c>
      <c r="E507" s="838" t="s">
        <v>274</v>
      </c>
      <c r="F507" s="839"/>
      <c r="G507" s="527">
        <f t="shared" ref="G507" si="198">+G508</f>
        <v>0</v>
      </c>
      <c r="H507" s="471">
        <f>+H508</f>
        <v>0</v>
      </c>
      <c r="I507" s="471">
        <f>+I508</f>
        <v>0</v>
      </c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</row>
    <row r="508" spans="1:173" ht="15.75">
      <c r="A508" s="39"/>
      <c r="B508" s="39"/>
      <c r="C508" s="39"/>
      <c r="D508" s="40"/>
      <c r="E508" s="38" t="s">
        <v>218</v>
      </c>
      <c r="F508" s="42" t="s">
        <v>219</v>
      </c>
      <c r="G508" s="469">
        <f>SUM(G511,G509)</f>
        <v>0</v>
      </c>
      <c r="H508" s="469">
        <f>+H509+H510+H511</f>
        <v>0</v>
      </c>
      <c r="I508" s="469">
        <f>+I509+I510</f>
        <v>0</v>
      </c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</row>
    <row r="509" spans="1:173" ht="15.75">
      <c r="A509" s="39"/>
      <c r="B509" s="39"/>
      <c r="C509" s="39"/>
      <c r="D509" s="40"/>
      <c r="E509" s="38"/>
      <c r="F509" s="107" t="s">
        <v>387</v>
      </c>
      <c r="G509" s="474">
        <v>0</v>
      </c>
      <c r="H509" s="474">
        <v>0</v>
      </c>
      <c r="I509" s="474">
        <v>0</v>
      </c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</row>
    <row r="510" spans="1:173" ht="15.75">
      <c r="A510" s="39"/>
      <c r="B510" s="39"/>
      <c r="C510" s="39"/>
      <c r="D510" s="40"/>
      <c r="E510" s="38"/>
      <c r="F510" s="327" t="s">
        <v>391</v>
      </c>
      <c r="G510" s="474">
        <v>0</v>
      </c>
      <c r="H510" s="474">
        <v>0</v>
      </c>
      <c r="I510" s="474">
        <v>0</v>
      </c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</row>
    <row r="511" spans="1:173" ht="15.75">
      <c r="A511" s="39"/>
      <c r="B511" s="39"/>
      <c r="C511" s="39"/>
      <c r="D511" s="40"/>
      <c r="E511" s="39"/>
      <c r="F511" s="323" t="s">
        <v>393</v>
      </c>
      <c r="G511" s="473">
        <v>0</v>
      </c>
      <c r="H511" s="473">
        <f>I511-G511</f>
        <v>0</v>
      </c>
      <c r="I511" s="473">
        <v>0</v>
      </c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</row>
    <row r="512" spans="1:173" ht="15.75">
      <c r="A512" s="67" t="s">
        <v>116</v>
      </c>
      <c r="B512" s="67"/>
      <c r="C512" s="67"/>
      <c r="D512" s="69"/>
      <c r="E512" s="67"/>
      <c r="F512" s="72" t="s">
        <v>9</v>
      </c>
      <c r="G512" s="472">
        <v>0</v>
      </c>
      <c r="H512" s="472">
        <f t="shared" ref="H512" si="199">SUM(,H513)</f>
        <v>0</v>
      </c>
      <c r="I512" s="472">
        <v>0</v>
      </c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</row>
    <row r="513" spans="1:173" ht="15.75">
      <c r="A513" s="67"/>
      <c r="B513" s="39" t="s">
        <v>121</v>
      </c>
      <c r="C513" s="39"/>
      <c r="D513" s="43"/>
      <c r="E513" s="39"/>
      <c r="F513" s="200" t="s">
        <v>44</v>
      </c>
      <c r="G513" s="201">
        <v>0</v>
      </c>
      <c r="H513" s="201">
        <v>0</v>
      </c>
      <c r="I513" s="201">
        <v>0</v>
      </c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</row>
    <row r="514" spans="1:173" ht="15.75">
      <c r="A514" s="203"/>
      <c r="B514" s="198"/>
      <c r="C514" s="198"/>
      <c r="D514" s="204"/>
      <c r="E514" s="198"/>
      <c r="F514" s="200"/>
      <c r="G514" s="201"/>
      <c r="H514" s="201"/>
      <c r="I514" s="201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</row>
    <row r="515" spans="1:173" ht="15.75">
      <c r="A515" s="198"/>
      <c r="B515" s="198"/>
      <c r="C515" s="198"/>
      <c r="D515" s="154" t="s">
        <v>275</v>
      </c>
      <c r="E515" s="838" t="s">
        <v>277</v>
      </c>
      <c r="F515" s="839"/>
      <c r="G515" s="471">
        <f t="shared" ref="G515:I516" si="200">+G516</f>
        <v>0</v>
      </c>
      <c r="H515" s="471">
        <f t="shared" si="200"/>
        <v>0</v>
      </c>
      <c r="I515" s="471">
        <f t="shared" si="200"/>
        <v>0</v>
      </c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</row>
    <row r="516" spans="1:173" ht="15.75">
      <c r="A516" s="39"/>
      <c r="B516" s="39"/>
      <c r="C516" s="39"/>
      <c r="D516" s="40"/>
      <c r="E516" s="38" t="s">
        <v>112</v>
      </c>
      <c r="F516" s="42" t="s">
        <v>113</v>
      </c>
      <c r="G516" s="41">
        <f>+G517</f>
        <v>0</v>
      </c>
      <c r="H516" s="41">
        <f t="shared" ref="H516" si="201">+H517</f>
        <v>0</v>
      </c>
      <c r="I516" s="41">
        <f t="shared" si="200"/>
        <v>0</v>
      </c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</row>
    <row r="517" spans="1:173" ht="15.75">
      <c r="A517" s="39"/>
      <c r="B517" s="39"/>
      <c r="C517" s="39"/>
      <c r="D517" s="40"/>
      <c r="E517" s="39"/>
      <c r="F517" s="107" t="s">
        <v>387</v>
      </c>
      <c r="G517" s="41">
        <f>G518</f>
        <v>0</v>
      </c>
      <c r="H517" s="41">
        <f t="shared" ref="H517:I517" si="202">H518</f>
        <v>0</v>
      </c>
      <c r="I517" s="41">
        <f t="shared" si="202"/>
        <v>0</v>
      </c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</row>
    <row r="518" spans="1:173" ht="15.75">
      <c r="A518" s="67" t="s">
        <v>116</v>
      </c>
      <c r="B518" s="67"/>
      <c r="C518" s="67"/>
      <c r="D518" s="69"/>
      <c r="E518" s="67"/>
      <c r="F518" s="72" t="s">
        <v>9</v>
      </c>
      <c r="G518" s="472">
        <f>SUM(,G519)</f>
        <v>0</v>
      </c>
      <c r="H518" s="472">
        <f t="shared" ref="H518:I518" si="203">SUM(,H519)</f>
        <v>0</v>
      </c>
      <c r="I518" s="472">
        <f t="shared" si="203"/>
        <v>0</v>
      </c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</row>
    <row r="519" spans="1:173" ht="15.75">
      <c r="A519" s="67"/>
      <c r="B519" s="39" t="s">
        <v>117</v>
      </c>
      <c r="C519" s="39"/>
      <c r="D519" s="43"/>
      <c r="E519" s="39"/>
      <c r="F519" s="50" t="s">
        <v>43</v>
      </c>
      <c r="G519" s="201">
        <v>0</v>
      </c>
      <c r="H519" s="201">
        <f>I519-G519</f>
        <v>0</v>
      </c>
      <c r="I519" s="201">
        <v>0</v>
      </c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</row>
    <row r="520" spans="1:173" ht="15.75">
      <c r="A520" s="198"/>
      <c r="B520" s="198"/>
      <c r="C520" s="198"/>
      <c r="D520" s="204"/>
      <c r="E520" s="198"/>
      <c r="F520" s="200"/>
      <c r="G520" s="201"/>
      <c r="H520" s="201"/>
      <c r="I520" s="201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</row>
    <row r="521" spans="1:173" ht="15.75">
      <c r="A521" s="198"/>
      <c r="B521" s="198"/>
      <c r="C521" s="198"/>
      <c r="D521" s="154" t="s">
        <v>276</v>
      </c>
      <c r="E521" s="838" t="s">
        <v>278</v>
      </c>
      <c r="F521" s="839"/>
      <c r="G521" s="527">
        <f t="shared" ref="G521:I521" si="204">+G522</f>
        <v>2500</v>
      </c>
      <c r="H521" s="471">
        <f t="shared" si="204"/>
        <v>-2500</v>
      </c>
      <c r="I521" s="527">
        <f t="shared" si="204"/>
        <v>0</v>
      </c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</row>
    <row r="522" spans="1:173" ht="15.75">
      <c r="A522" s="39"/>
      <c r="B522" s="39"/>
      <c r="C522" s="39"/>
      <c r="D522" s="40"/>
      <c r="E522" s="38" t="s">
        <v>112</v>
      </c>
      <c r="F522" s="42" t="s">
        <v>113</v>
      </c>
      <c r="G522" s="41">
        <f>G523</f>
        <v>2500</v>
      </c>
      <c r="H522" s="41">
        <f t="shared" ref="H522:I522" si="205">H523</f>
        <v>-2500</v>
      </c>
      <c r="I522" s="41">
        <f t="shared" si="205"/>
        <v>0</v>
      </c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</row>
    <row r="523" spans="1:173" ht="15.75">
      <c r="A523" s="39"/>
      <c r="B523" s="39"/>
      <c r="C523" s="39"/>
      <c r="D523" s="40"/>
      <c r="E523" s="39"/>
      <c r="F523" s="107" t="s">
        <v>387</v>
      </c>
      <c r="G523" s="41">
        <f>G524</f>
        <v>2500</v>
      </c>
      <c r="H523" s="41">
        <f t="shared" ref="H523:I523" si="206">H524</f>
        <v>-2500</v>
      </c>
      <c r="I523" s="41">
        <f t="shared" si="206"/>
        <v>0</v>
      </c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</row>
    <row r="524" spans="1:173" ht="15.75">
      <c r="A524" s="67" t="s">
        <v>116</v>
      </c>
      <c r="B524" s="67"/>
      <c r="C524" s="67"/>
      <c r="D524" s="69"/>
      <c r="E524" s="67"/>
      <c r="F524" s="72" t="s">
        <v>9</v>
      </c>
      <c r="G524" s="472">
        <f>SUM(,G525)</f>
        <v>2500</v>
      </c>
      <c r="H524" s="472">
        <f t="shared" ref="H524:I524" si="207">SUM(,H525)</f>
        <v>-2500</v>
      </c>
      <c r="I524" s="472">
        <f t="shared" si="207"/>
        <v>0</v>
      </c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</row>
    <row r="525" spans="1:173" ht="15.75">
      <c r="A525" s="209"/>
      <c r="B525" s="195" t="s">
        <v>117</v>
      </c>
      <c r="C525" s="195"/>
      <c r="D525" s="196"/>
      <c r="E525" s="195"/>
      <c r="F525" s="197" t="s">
        <v>43</v>
      </c>
      <c r="G525" s="475">
        <v>2500</v>
      </c>
      <c r="H525" s="475">
        <v>-2500</v>
      </c>
      <c r="I525" s="475">
        <v>0</v>
      </c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</row>
    <row r="526" spans="1:173" ht="15.75">
      <c r="A526" s="210"/>
      <c r="B526" s="198"/>
      <c r="C526" s="198"/>
      <c r="D526" s="204"/>
      <c r="E526" s="198"/>
      <c r="F526" s="200"/>
      <c r="G526" s="201"/>
      <c r="H526" s="201"/>
      <c r="I526" s="201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</row>
    <row r="527" spans="1:173" ht="15.75">
      <c r="A527" s="198"/>
      <c r="B527" s="198"/>
      <c r="C527" s="198"/>
      <c r="D527" s="154" t="s">
        <v>307</v>
      </c>
      <c r="E527" s="838" t="s">
        <v>325</v>
      </c>
      <c r="F527" s="839"/>
      <c r="G527" s="471">
        <f t="shared" ref="G527:I527" si="208">+G528</f>
        <v>0</v>
      </c>
      <c r="H527" s="471">
        <f t="shared" si="208"/>
        <v>0</v>
      </c>
      <c r="I527" s="471">
        <f t="shared" si="208"/>
        <v>0</v>
      </c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</row>
    <row r="528" spans="1:173" ht="15.75">
      <c r="A528" s="39"/>
      <c r="B528" s="39"/>
      <c r="C528" s="39"/>
      <c r="D528" s="40"/>
      <c r="E528" s="38" t="s">
        <v>112</v>
      </c>
      <c r="F528" s="42" t="s">
        <v>113</v>
      </c>
      <c r="G528" s="41">
        <f>G529+G632+G618</f>
        <v>0</v>
      </c>
      <c r="H528" s="41">
        <f>H529+H632+H618</f>
        <v>0</v>
      </c>
      <c r="I528" s="41">
        <f>I529+I632+I618</f>
        <v>0</v>
      </c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</row>
    <row r="529" spans="1:173" ht="15.75">
      <c r="A529" s="39"/>
      <c r="B529" s="39"/>
      <c r="C529" s="39"/>
      <c r="D529" s="40"/>
      <c r="E529" s="39"/>
      <c r="F529" s="107" t="s">
        <v>387</v>
      </c>
      <c r="G529" s="473">
        <f>G530</f>
        <v>0</v>
      </c>
      <c r="H529" s="473">
        <f>H530</f>
        <v>0</v>
      </c>
      <c r="I529" s="473">
        <f>I530</f>
        <v>0</v>
      </c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</row>
    <row r="530" spans="1:173" ht="15.75">
      <c r="A530" s="209" t="s">
        <v>116</v>
      </c>
      <c r="B530" s="209"/>
      <c r="C530" s="209"/>
      <c r="D530" s="296"/>
      <c r="E530" s="209"/>
      <c r="F530" s="300" t="s">
        <v>9</v>
      </c>
      <c r="G530" s="201">
        <f>G531+G532</f>
        <v>0</v>
      </c>
      <c r="H530" s="201">
        <f t="shared" ref="H530:I530" si="209">H531+H532</f>
        <v>0</v>
      </c>
      <c r="I530" s="201">
        <f t="shared" si="209"/>
        <v>0</v>
      </c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</row>
    <row r="531" spans="1:173" ht="15.75">
      <c r="A531" s="210"/>
      <c r="B531" s="198" t="s">
        <v>117</v>
      </c>
      <c r="C531" s="198"/>
      <c r="D531" s="204"/>
      <c r="E531" s="198"/>
      <c r="F531" s="200" t="s">
        <v>43</v>
      </c>
      <c r="G531" s="475">
        <v>0</v>
      </c>
      <c r="H531" s="475">
        <v>0</v>
      </c>
      <c r="I531" s="475">
        <v>0</v>
      </c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</row>
    <row r="532" spans="1:173" ht="15.75">
      <c r="A532" s="210"/>
      <c r="B532" s="198" t="s">
        <v>121</v>
      </c>
      <c r="C532" s="198"/>
      <c r="D532" s="204"/>
      <c r="E532" s="198"/>
      <c r="F532" s="200" t="s">
        <v>44</v>
      </c>
      <c r="G532" s="475">
        <v>0</v>
      </c>
      <c r="H532" s="475">
        <v>0</v>
      </c>
      <c r="I532" s="475">
        <v>0</v>
      </c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</row>
    <row r="533" spans="1:173" ht="15.75">
      <c r="A533" s="297"/>
      <c r="B533" s="198"/>
      <c r="C533" s="198"/>
      <c r="D533" s="298"/>
      <c r="E533" s="302"/>
      <c r="F533" s="303"/>
      <c r="G533" s="475"/>
      <c r="H533" s="475"/>
      <c r="I533" s="475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</row>
    <row r="534" spans="1:173" ht="15.75">
      <c r="A534" s="198"/>
      <c r="B534" s="198"/>
      <c r="C534" s="198"/>
      <c r="D534" s="154" t="s">
        <v>333</v>
      </c>
      <c r="E534" s="838" t="s">
        <v>364</v>
      </c>
      <c r="F534" s="839"/>
      <c r="G534" s="471">
        <f t="shared" ref="G534:I534" si="210">+G535</f>
        <v>0</v>
      </c>
      <c r="H534" s="471">
        <f t="shared" si="210"/>
        <v>0</v>
      </c>
      <c r="I534" s="471">
        <f t="shared" si="210"/>
        <v>0</v>
      </c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</row>
    <row r="535" spans="1:173" ht="15.75">
      <c r="A535" s="39"/>
      <c r="B535" s="39"/>
      <c r="C535" s="39"/>
      <c r="D535" s="40"/>
      <c r="E535" s="38" t="s">
        <v>112</v>
      </c>
      <c r="F535" s="42" t="s">
        <v>113</v>
      </c>
      <c r="G535" s="41">
        <f>G536+G637</f>
        <v>0</v>
      </c>
      <c r="H535" s="41">
        <f>H536+H637</f>
        <v>0</v>
      </c>
      <c r="I535" s="41">
        <f>I536+I637</f>
        <v>0</v>
      </c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</row>
    <row r="536" spans="1:173" ht="15.75">
      <c r="A536" s="39"/>
      <c r="B536" s="39"/>
      <c r="C536" s="39"/>
      <c r="D536" s="40"/>
      <c r="E536" s="39"/>
      <c r="F536" s="107" t="s">
        <v>387</v>
      </c>
      <c r="G536" s="41">
        <f>G537</f>
        <v>0</v>
      </c>
      <c r="H536" s="41">
        <f t="shared" ref="H536:I536" si="211">H537</f>
        <v>0</v>
      </c>
      <c r="I536" s="41">
        <f t="shared" si="211"/>
        <v>0</v>
      </c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</row>
    <row r="537" spans="1:173" ht="15.75">
      <c r="A537" s="67" t="s">
        <v>116</v>
      </c>
      <c r="B537" s="67"/>
      <c r="C537" s="67"/>
      <c r="D537" s="69"/>
      <c r="E537" s="67"/>
      <c r="F537" s="72" t="s">
        <v>9</v>
      </c>
      <c r="G537" s="472">
        <f>SUM(,G538)</f>
        <v>0</v>
      </c>
      <c r="H537" s="472">
        <f t="shared" ref="H537:I537" si="212">SUM(,H538)</f>
        <v>0</v>
      </c>
      <c r="I537" s="472">
        <f t="shared" si="212"/>
        <v>0</v>
      </c>
      <c r="J537" s="4"/>
      <c r="K537" s="360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</row>
    <row r="538" spans="1:173" ht="15.75">
      <c r="A538" s="209"/>
      <c r="B538" s="195" t="s">
        <v>117</v>
      </c>
      <c r="C538" s="195"/>
      <c r="D538" s="196"/>
      <c r="E538" s="195"/>
      <c r="F538" s="197" t="s">
        <v>43</v>
      </c>
      <c r="G538" s="475">
        <v>0</v>
      </c>
      <c r="H538" s="475">
        <f>I538-G538</f>
        <v>0</v>
      </c>
      <c r="I538" s="475">
        <v>0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</row>
    <row r="539" spans="1:173" ht="15.75">
      <c r="A539" s="210"/>
      <c r="B539" s="198"/>
      <c r="C539" s="198"/>
      <c r="D539" s="204"/>
      <c r="E539" s="198"/>
      <c r="F539" s="200"/>
      <c r="G539" s="201"/>
      <c r="H539" s="201"/>
      <c r="I539" s="201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</row>
    <row r="540" spans="1:173" ht="15.75">
      <c r="A540" s="210"/>
      <c r="B540" s="210"/>
      <c r="C540" s="210"/>
      <c r="D540" s="154" t="s">
        <v>338</v>
      </c>
      <c r="E540" s="826" t="s">
        <v>339</v>
      </c>
      <c r="F540" s="827"/>
      <c r="G540" s="580">
        <f t="shared" ref="G540:I540" si="213">+G541</f>
        <v>0</v>
      </c>
      <c r="H540" s="569">
        <f>+H541</f>
        <v>138500</v>
      </c>
      <c r="I540" s="569">
        <f t="shared" si="213"/>
        <v>138500</v>
      </c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</row>
    <row r="541" spans="1:173" ht="15.75">
      <c r="A541" s="67"/>
      <c r="B541" s="67"/>
      <c r="C541" s="67"/>
      <c r="D541" s="68"/>
      <c r="E541" s="66" t="s">
        <v>218</v>
      </c>
      <c r="F541" s="414" t="s">
        <v>219</v>
      </c>
      <c r="G541" s="577">
        <f>+G543</f>
        <v>0</v>
      </c>
      <c r="H541" s="577">
        <f>+H542+H543</f>
        <v>138500</v>
      </c>
      <c r="I541" s="577">
        <f>+I542+I543</f>
        <v>138500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</row>
    <row r="542" spans="1:173" ht="26.25">
      <c r="A542" s="325"/>
      <c r="B542" s="325"/>
      <c r="C542" s="325"/>
      <c r="D542" s="324"/>
      <c r="E542" s="335"/>
      <c r="F542" s="107" t="s">
        <v>387</v>
      </c>
      <c r="G542" s="601">
        <v>0</v>
      </c>
      <c r="H542" s="601">
        <v>13500</v>
      </c>
      <c r="I542" s="601">
        <v>13500</v>
      </c>
      <c r="J542" s="585"/>
      <c r="K542" s="58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</row>
    <row r="543" spans="1:173" ht="15.75">
      <c r="A543" s="325"/>
      <c r="B543" s="325"/>
      <c r="C543" s="325"/>
      <c r="D543" s="324"/>
      <c r="E543" s="325"/>
      <c r="F543" s="326" t="s">
        <v>393</v>
      </c>
      <c r="G543" s="600">
        <v>0</v>
      </c>
      <c r="H543" s="600">
        <v>125000</v>
      </c>
      <c r="I543" s="600">
        <v>125000</v>
      </c>
      <c r="J543" s="586"/>
      <c r="K543" s="58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</row>
    <row r="544" spans="1:173" ht="15.75">
      <c r="A544" s="209" t="s">
        <v>116</v>
      </c>
      <c r="B544" s="209"/>
      <c r="C544" s="209"/>
      <c r="D544" s="296"/>
      <c r="E544" s="209"/>
      <c r="F544" s="574" t="s">
        <v>9</v>
      </c>
      <c r="G544" s="570">
        <f>SUM(,G545)</f>
        <v>0</v>
      </c>
      <c r="H544" s="570">
        <f t="shared" ref="H544:I544" si="214">SUM(,H545)</f>
        <v>138500</v>
      </c>
      <c r="I544" s="570">
        <f t="shared" si="214"/>
        <v>138500</v>
      </c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</row>
    <row r="545" spans="1:173" ht="15.75">
      <c r="A545" s="210"/>
      <c r="B545" s="210" t="s">
        <v>117</v>
      </c>
      <c r="C545" s="210"/>
      <c r="D545" s="579"/>
      <c r="E545" s="210"/>
      <c r="F545" s="572" t="s">
        <v>43</v>
      </c>
      <c r="G545" s="576">
        <v>0</v>
      </c>
      <c r="H545" s="576">
        <v>138500</v>
      </c>
      <c r="I545" s="576">
        <v>138500</v>
      </c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</row>
    <row r="546" spans="1:173" ht="15.75">
      <c r="A546" s="210"/>
      <c r="B546" s="210"/>
      <c r="C546" s="210"/>
      <c r="D546" s="579"/>
      <c r="E546" s="210"/>
      <c r="F546" s="572"/>
      <c r="G546" s="576"/>
      <c r="H546" s="576"/>
      <c r="I546" s="576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</row>
    <row r="547" spans="1:173" ht="15.75">
      <c r="A547" s="546"/>
      <c r="B547" s="546"/>
      <c r="C547" s="546"/>
      <c r="D547" s="332" t="s">
        <v>365</v>
      </c>
      <c r="E547" s="840" t="s">
        <v>366</v>
      </c>
      <c r="F547" s="841"/>
      <c r="G547" s="602">
        <f t="shared" ref="G547:I547" si="215">+G548</f>
        <v>0</v>
      </c>
      <c r="H547" s="603">
        <f>+H548</f>
        <v>98000</v>
      </c>
      <c r="I547" s="603">
        <f t="shared" si="215"/>
        <v>98000</v>
      </c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</row>
    <row r="548" spans="1:173" ht="15.75">
      <c r="A548" s="325"/>
      <c r="B548" s="325"/>
      <c r="C548" s="325"/>
      <c r="D548" s="324"/>
      <c r="E548" s="335" t="s">
        <v>218</v>
      </c>
      <c r="F548" s="604" t="s">
        <v>219</v>
      </c>
      <c r="G548" s="605">
        <f>+G550</f>
        <v>0</v>
      </c>
      <c r="H548" s="605">
        <f>+H549+H550+H551</f>
        <v>98000</v>
      </c>
      <c r="I548" s="605">
        <f>+I550+I549+I551</f>
        <v>98000</v>
      </c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</row>
    <row r="549" spans="1:173" ht="26.25">
      <c r="A549" s="325"/>
      <c r="B549" s="325"/>
      <c r="C549" s="325"/>
      <c r="D549" s="324"/>
      <c r="E549" s="335"/>
      <c r="F549" s="107" t="s">
        <v>387</v>
      </c>
      <c r="G549" s="601">
        <v>0</v>
      </c>
      <c r="H549" s="601">
        <v>32450</v>
      </c>
      <c r="I549" s="601">
        <v>32450</v>
      </c>
      <c r="J549" s="556"/>
      <c r="K549" s="55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</row>
    <row r="550" spans="1:173" ht="15.75">
      <c r="A550" s="325"/>
      <c r="B550" s="325"/>
      <c r="C550" s="325"/>
      <c r="D550" s="324"/>
      <c r="E550" s="325"/>
      <c r="F550" s="323" t="s">
        <v>393</v>
      </c>
      <c r="G550" s="600">
        <v>0</v>
      </c>
      <c r="H550" s="600">
        <v>40600</v>
      </c>
      <c r="I550" s="600">
        <v>40600</v>
      </c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</row>
    <row r="551" spans="1:173" ht="15.75">
      <c r="A551" s="545"/>
      <c r="B551" s="545"/>
      <c r="C551" s="545"/>
      <c r="D551" s="606"/>
      <c r="E551" s="545"/>
      <c r="F551" s="337" t="s">
        <v>390</v>
      </c>
      <c r="G551" s="600">
        <v>0</v>
      </c>
      <c r="H551" s="600">
        <v>24950</v>
      </c>
      <c r="I551" s="600">
        <v>24950</v>
      </c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</row>
    <row r="552" spans="1:173" ht="15.75">
      <c r="A552" s="545" t="s">
        <v>116</v>
      </c>
      <c r="B552" s="545"/>
      <c r="C552" s="545"/>
      <c r="D552" s="548"/>
      <c r="E552" s="545"/>
      <c r="F552" s="549" t="s">
        <v>9</v>
      </c>
      <c r="G552" s="598">
        <f>SUM(,G553)</f>
        <v>0</v>
      </c>
      <c r="H552" s="598">
        <f t="shared" ref="H552:I552" si="216">SUM(,H553)</f>
        <v>98000</v>
      </c>
      <c r="I552" s="598">
        <f t="shared" si="216"/>
        <v>98000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</row>
    <row r="553" spans="1:173" ht="15.75">
      <c r="A553" s="546"/>
      <c r="B553" s="546" t="s">
        <v>117</v>
      </c>
      <c r="C553" s="546"/>
      <c r="D553" s="607"/>
      <c r="E553" s="546"/>
      <c r="F553" s="608" t="s">
        <v>43</v>
      </c>
      <c r="G553" s="609">
        <v>0</v>
      </c>
      <c r="H553" s="609">
        <v>98000</v>
      </c>
      <c r="I553" s="609">
        <v>98000</v>
      </c>
      <c r="J553" s="584"/>
      <c r="K553" s="584"/>
      <c r="L553" s="584"/>
      <c r="M553" s="360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</row>
    <row r="554" spans="1:173" ht="15.75">
      <c r="A554" s="546"/>
      <c r="B554" s="331"/>
      <c r="C554" s="331"/>
      <c r="D554" s="547"/>
      <c r="E554" s="331"/>
      <c r="F554" s="442"/>
      <c r="G554" s="481"/>
      <c r="H554" s="481"/>
      <c r="I554" s="481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</row>
    <row r="555" spans="1:173" ht="15.75">
      <c r="A555" s="331"/>
      <c r="B555" s="331"/>
      <c r="C555" s="331"/>
      <c r="D555" s="332" t="s">
        <v>367</v>
      </c>
      <c r="E555" s="847" t="s">
        <v>368</v>
      </c>
      <c r="F555" s="848"/>
      <c r="G555" s="552">
        <f t="shared" ref="G555:I555" si="217">+G556</f>
        <v>50000</v>
      </c>
      <c r="H555" s="476">
        <f t="shared" si="217"/>
        <v>0</v>
      </c>
      <c r="I555" s="552">
        <f t="shared" si="217"/>
        <v>50000</v>
      </c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</row>
    <row r="556" spans="1:173" ht="15.75">
      <c r="A556" s="317"/>
      <c r="B556" s="317"/>
      <c r="C556" s="317"/>
      <c r="D556" s="333"/>
      <c r="E556" s="322" t="s">
        <v>218</v>
      </c>
      <c r="F556" s="334" t="s">
        <v>219</v>
      </c>
      <c r="G556" s="477">
        <v>50000</v>
      </c>
      <c r="H556" s="477">
        <f t="shared" ref="H556" si="218">+H558</f>
        <v>0</v>
      </c>
      <c r="I556" s="477">
        <f>+I557</f>
        <v>50000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</row>
    <row r="557" spans="1:173" ht="15.75">
      <c r="A557" s="317"/>
      <c r="B557" s="317"/>
      <c r="C557" s="317"/>
      <c r="D557" s="333"/>
      <c r="E557" s="322"/>
      <c r="F557" s="107" t="s">
        <v>387</v>
      </c>
      <c r="G557" s="478">
        <v>50000</v>
      </c>
      <c r="H557" s="478">
        <v>0</v>
      </c>
      <c r="I557" s="478">
        <v>50000</v>
      </c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</row>
    <row r="558" spans="1:173" ht="15.75">
      <c r="A558" s="317"/>
      <c r="B558" s="317"/>
      <c r="C558" s="317"/>
      <c r="D558" s="333"/>
      <c r="E558" s="317"/>
      <c r="F558" s="323" t="s">
        <v>393</v>
      </c>
      <c r="G558" s="479">
        <v>0</v>
      </c>
      <c r="H558" s="479">
        <v>0</v>
      </c>
      <c r="I558" s="479">
        <v>0</v>
      </c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</row>
    <row r="559" spans="1:173" ht="15.75">
      <c r="A559" s="545" t="s">
        <v>116</v>
      </c>
      <c r="B559" s="545"/>
      <c r="C559" s="545"/>
      <c r="D559" s="548"/>
      <c r="E559" s="545"/>
      <c r="F559" s="549" t="s">
        <v>9</v>
      </c>
      <c r="G559" s="480">
        <f>SUM(,G560)</f>
        <v>50000</v>
      </c>
      <c r="H559" s="480">
        <f t="shared" ref="H559:I559" si="219">SUM(,H560)</f>
        <v>0</v>
      </c>
      <c r="I559" s="480">
        <f t="shared" si="219"/>
        <v>50000</v>
      </c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</row>
    <row r="560" spans="1:173" ht="15.75">
      <c r="A560" s="546"/>
      <c r="B560" s="331" t="s">
        <v>121</v>
      </c>
      <c r="C560" s="331"/>
      <c r="D560" s="547"/>
      <c r="E560" s="331"/>
      <c r="F560" s="442" t="s">
        <v>44</v>
      </c>
      <c r="G560" s="481">
        <v>50000</v>
      </c>
      <c r="H560" s="481">
        <v>0</v>
      </c>
      <c r="I560" s="481">
        <v>50000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</row>
    <row r="561" spans="1:173" ht="15.75">
      <c r="A561" s="546"/>
      <c r="B561" s="331"/>
      <c r="C561" s="331"/>
      <c r="D561" s="547"/>
      <c r="E561" s="331"/>
      <c r="F561" s="550"/>
      <c r="G561" s="551"/>
      <c r="H561" s="551"/>
      <c r="I561" s="551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</row>
    <row r="562" spans="1:173" ht="15.75">
      <c r="A562" s="223"/>
      <c r="B562" s="224"/>
      <c r="C562" s="224"/>
      <c r="D562" s="225"/>
      <c r="E562" s="224"/>
      <c r="F562" s="226" t="s">
        <v>290</v>
      </c>
      <c r="G562" s="227">
        <f>+G563+G574</f>
        <v>200000</v>
      </c>
      <c r="H562" s="227">
        <f>+H563+H574</f>
        <v>0</v>
      </c>
      <c r="I562" s="227">
        <f>+I563+I574</f>
        <v>200000</v>
      </c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</row>
    <row r="563" spans="1:173" ht="15.75">
      <c r="A563" s="532"/>
      <c r="B563" s="533"/>
      <c r="C563" s="533"/>
      <c r="D563" s="534" t="s">
        <v>244</v>
      </c>
      <c r="E563" s="843" t="s">
        <v>245</v>
      </c>
      <c r="F563" s="844"/>
      <c r="G563" s="535">
        <f>G564</f>
        <v>0</v>
      </c>
      <c r="H563" s="535">
        <f t="shared" ref="H563" si="220">H564</f>
        <v>0</v>
      </c>
      <c r="I563" s="535">
        <f>+I564</f>
        <v>0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</row>
    <row r="564" spans="1:173" ht="15.75">
      <c r="A564" s="168"/>
      <c r="B564" s="39"/>
      <c r="C564" s="39"/>
      <c r="D564" s="40"/>
      <c r="E564" s="38" t="s">
        <v>291</v>
      </c>
      <c r="F564" s="42" t="s">
        <v>292</v>
      </c>
      <c r="G564" s="41">
        <f>+G565+G566+G567</f>
        <v>0</v>
      </c>
      <c r="H564" s="41">
        <f>+H565+H566+H567</f>
        <v>0</v>
      </c>
      <c r="I564" s="41">
        <f>+I568+I570</f>
        <v>0</v>
      </c>
      <c r="J564" s="412"/>
      <c r="K564" s="412"/>
      <c r="L564" s="41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</row>
    <row r="565" spans="1:173" ht="15.75">
      <c r="A565" s="39"/>
      <c r="B565" s="39"/>
      <c r="C565" s="39"/>
      <c r="D565" s="40"/>
      <c r="E565" s="39"/>
      <c r="F565" s="107" t="s">
        <v>387</v>
      </c>
      <c r="G565" s="41">
        <v>0</v>
      </c>
      <c r="H565" s="41">
        <v>0</v>
      </c>
      <c r="I565" s="41">
        <v>0</v>
      </c>
      <c r="J565" s="412"/>
      <c r="K565" s="412"/>
      <c r="L565" s="41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</row>
    <row r="566" spans="1:173" ht="15.75">
      <c r="A566" s="39"/>
      <c r="B566" s="39"/>
      <c r="C566" s="39"/>
      <c r="D566" s="40"/>
      <c r="E566" s="39"/>
      <c r="F566" s="337" t="s">
        <v>390</v>
      </c>
      <c r="G566" s="41">
        <v>0</v>
      </c>
      <c r="H566" s="41">
        <v>0</v>
      </c>
      <c r="I566" s="41">
        <v>0</v>
      </c>
      <c r="J566" s="412"/>
      <c r="K566" s="412"/>
      <c r="L566" s="52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</row>
    <row r="567" spans="1:173" ht="15.75">
      <c r="A567" s="39"/>
      <c r="B567" s="39"/>
      <c r="C567" s="39"/>
      <c r="D567" s="40"/>
      <c r="E567" s="39"/>
      <c r="F567" s="323" t="s">
        <v>393</v>
      </c>
      <c r="G567" s="41">
        <v>0</v>
      </c>
      <c r="H567" s="41">
        <f>+I567-G567</f>
        <v>0</v>
      </c>
      <c r="I567" s="41">
        <v>0</v>
      </c>
      <c r="J567" s="412"/>
      <c r="K567" s="412"/>
      <c r="L567" s="41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</row>
    <row r="568" spans="1:173" ht="15.75">
      <c r="A568" s="39" t="s">
        <v>90</v>
      </c>
      <c r="B568" s="39"/>
      <c r="C568" s="39"/>
      <c r="D568" s="43"/>
      <c r="E568" s="39"/>
      <c r="F568" s="50" t="s">
        <v>8</v>
      </c>
      <c r="G568" s="47">
        <f>SUM(,G569)</f>
        <v>0</v>
      </c>
      <c r="H568" s="46">
        <f t="shared" ref="H568:I568" si="221">SUM(,H569)</f>
        <v>0</v>
      </c>
      <c r="I568" s="46">
        <f t="shared" si="221"/>
        <v>0</v>
      </c>
      <c r="J568" s="412"/>
      <c r="K568" s="412"/>
      <c r="L568" s="41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</row>
    <row r="569" spans="1:173" ht="15.75">
      <c r="A569" s="39"/>
      <c r="B569" s="39" t="s">
        <v>99</v>
      </c>
      <c r="C569" s="39"/>
      <c r="D569" s="43"/>
      <c r="E569" s="39"/>
      <c r="F569" s="50" t="s">
        <v>41</v>
      </c>
      <c r="G569" s="47">
        <v>0</v>
      </c>
      <c r="H569" s="47">
        <v>0</v>
      </c>
      <c r="I569" s="47">
        <v>0</v>
      </c>
      <c r="J569" s="412"/>
      <c r="K569" s="412"/>
      <c r="L569" s="41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</row>
    <row r="570" spans="1:173" ht="15.75">
      <c r="A570" s="39" t="s">
        <v>116</v>
      </c>
      <c r="B570" s="39"/>
      <c r="C570" s="39"/>
      <c r="D570" s="43"/>
      <c r="E570" s="194"/>
      <c r="F570" s="51" t="s">
        <v>9</v>
      </c>
      <c r="G570" s="47">
        <v>0</v>
      </c>
      <c r="H570" s="46">
        <v>0</v>
      </c>
      <c r="I570" s="46">
        <f>+I571+I572</f>
        <v>0</v>
      </c>
      <c r="J570" s="412"/>
      <c r="K570" s="412"/>
      <c r="L570" s="412"/>
      <c r="M570" s="4"/>
      <c r="N570" s="4"/>
      <c r="O570" s="4"/>
      <c r="P570" s="360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</row>
    <row r="571" spans="1:173" ht="15.75">
      <c r="A571" s="39"/>
      <c r="B571" s="39" t="s">
        <v>128</v>
      </c>
      <c r="C571" s="39"/>
      <c r="D571" s="43"/>
      <c r="E571" s="194"/>
      <c r="F571" s="51" t="s">
        <v>42</v>
      </c>
      <c r="G571" s="47">
        <v>0</v>
      </c>
      <c r="H571" s="47">
        <f t="shared" ref="H571" si="222">I571-G571</f>
        <v>0</v>
      </c>
      <c r="I571" s="47">
        <v>0</v>
      </c>
      <c r="J571" s="412"/>
      <c r="K571" s="412"/>
      <c r="L571" s="41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</row>
    <row r="572" spans="1:173" ht="15.75">
      <c r="A572" s="317"/>
      <c r="B572" s="317" t="s">
        <v>121</v>
      </c>
      <c r="C572" s="317"/>
      <c r="D572" s="329"/>
      <c r="E572" s="352"/>
      <c r="F572" s="442" t="s">
        <v>44</v>
      </c>
      <c r="G572" s="266">
        <v>0</v>
      </c>
      <c r="H572" s="266">
        <v>0</v>
      </c>
      <c r="I572" s="266">
        <v>0</v>
      </c>
      <c r="J572" s="412"/>
      <c r="K572" s="412"/>
      <c r="L572" s="412"/>
      <c r="M572" s="4"/>
      <c r="N572" s="4"/>
      <c r="O572" s="360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</row>
    <row r="573" spans="1:173" ht="15.75">
      <c r="A573" s="39"/>
      <c r="B573" s="39"/>
      <c r="C573" s="39"/>
      <c r="D573" s="43"/>
      <c r="E573" s="125"/>
      <c r="F573" s="51"/>
      <c r="G573" s="47"/>
      <c r="H573" s="47"/>
      <c r="I573" s="47"/>
      <c r="J573" s="412"/>
      <c r="K573" s="412"/>
      <c r="L573" s="412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</row>
    <row r="574" spans="1:173" ht="15.75">
      <c r="A574" s="536"/>
      <c r="B574" s="537"/>
      <c r="C574" s="537"/>
      <c r="D574" s="538" t="s">
        <v>246</v>
      </c>
      <c r="E574" s="845" t="s">
        <v>247</v>
      </c>
      <c r="F574" s="846"/>
      <c r="G574" s="539">
        <f>G575</f>
        <v>200000</v>
      </c>
      <c r="H574" s="539">
        <f>H575</f>
        <v>0</v>
      </c>
      <c r="I574" s="539">
        <f t="shared" ref="I574" si="223">I575</f>
        <v>200000</v>
      </c>
      <c r="J574" s="451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</row>
    <row r="575" spans="1:173" ht="15.75">
      <c r="A575" s="168"/>
      <c r="B575" s="39"/>
      <c r="C575" s="39"/>
      <c r="D575" s="40"/>
      <c r="E575" s="38" t="s">
        <v>150</v>
      </c>
      <c r="F575" s="42" t="s">
        <v>151</v>
      </c>
      <c r="G575" s="41">
        <f>+G576+G577</f>
        <v>200000</v>
      </c>
      <c r="H575" s="41">
        <v>0</v>
      </c>
      <c r="I575" s="41">
        <f>I578+I580</f>
        <v>200000</v>
      </c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</row>
    <row r="576" spans="1:173" ht="15.75">
      <c r="A576" s="39"/>
      <c r="B576" s="39"/>
      <c r="C576" s="39"/>
      <c r="D576" s="40"/>
      <c r="E576" s="39"/>
      <c r="F576" s="107" t="s">
        <v>387</v>
      </c>
      <c r="G576" s="41">
        <v>140000</v>
      </c>
      <c r="H576" s="41">
        <v>0</v>
      </c>
      <c r="I576" s="41">
        <v>140000</v>
      </c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</row>
    <row r="577" spans="1:173" ht="15.75">
      <c r="A577" s="39"/>
      <c r="B577" s="39"/>
      <c r="C577" s="39"/>
      <c r="D577" s="40"/>
      <c r="E577" s="39"/>
      <c r="F577" s="323" t="s">
        <v>393</v>
      </c>
      <c r="G577" s="41">
        <v>60000</v>
      </c>
      <c r="H577" s="41"/>
      <c r="I577" s="41">
        <v>60000</v>
      </c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</row>
    <row r="578" spans="1:173" ht="15.75">
      <c r="A578" s="39" t="s">
        <v>90</v>
      </c>
      <c r="B578" s="39"/>
      <c r="C578" s="39"/>
      <c r="D578" s="43"/>
      <c r="E578" s="39"/>
      <c r="F578" s="50" t="s">
        <v>8</v>
      </c>
      <c r="G578" s="47">
        <f>SUM(,G579)</f>
        <v>200000</v>
      </c>
      <c r="H578" s="47">
        <f t="shared" ref="H578" si="224">SUM(,H579)</f>
        <v>0</v>
      </c>
      <c r="I578" s="47">
        <f>+I579</f>
        <v>200000</v>
      </c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</row>
    <row r="579" spans="1:173" ht="15.75">
      <c r="A579" s="39"/>
      <c r="B579" s="39" t="s">
        <v>99</v>
      </c>
      <c r="C579" s="39"/>
      <c r="D579" s="43"/>
      <c r="E579" s="39"/>
      <c r="F579" s="50" t="s">
        <v>41</v>
      </c>
      <c r="G579" s="47">
        <v>200000</v>
      </c>
      <c r="H579" s="47">
        <v>0</v>
      </c>
      <c r="I579" s="47">
        <v>200000</v>
      </c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</row>
    <row r="580" spans="1:173" ht="15.75">
      <c r="A580" s="317" t="s">
        <v>116</v>
      </c>
      <c r="B580" s="317"/>
      <c r="C580" s="317"/>
      <c r="D580" s="329"/>
      <c r="E580" s="317"/>
      <c r="F580" s="443" t="s">
        <v>9</v>
      </c>
      <c r="G580" s="266">
        <f>G581</f>
        <v>0</v>
      </c>
      <c r="H580" s="266">
        <f t="shared" ref="H580:I580" si="225">H581</f>
        <v>0</v>
      </c>
      <c r="I580" s="266">
        <f t="shared" si="225"/>
        <v>0</v>
      </c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</row>
    <row r="581" spans="1:173" ht="15.75">
      <c r="A581" s="317"/>
      <c r="B581" s="317" t="s">
        <v>121</v>
      </c>
      <c r="C581" s="317"/>
      <c r="D581" s="333"/>
      <c r="E581" s="317"/>
      <c r="F581" s="442" t="s">
        <v>44</v>
      </c>
      <c r="G581" s="266">
        <v>0</v>
      </c>
      <c r="H581" s="266">
        <v>0</v>
      </c>
      <c r="I581" s="266">
        <v>0</v>
      </c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</row>
    <row r="582" spans="1:173" ht="15.75">
      <c r="A582" s="317"/>
      <c r="B582" s="317"/>
      <c r="C582" s="317"/>
      <c r="D582" s="333"/>
      <c r="E582" s="317"/>
      <c r="F582" s="550"/>
      <c r="G582" s="266"/>
      <c r="H582" s="266"/>
      <c r="I582" s="266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</row>
    <row r="583" spans="1:173" ht="15.75">
      <c r="A583" s="562"/>
      <c r="B583" s="563"/>
      <c r="C583" s="563"/>
      <c r="D583" s="564"/>
      <c r="E583" s="563"/>
      <c r="F583" s="855" t="s">
        <v>248</v>
      </c>
      <c r="G583" s="231">
        <f>G584+G590+G597</f>
        <v>0</v>
      </c>
      <c r="H583" s="231">
        <f>H584+H590+H597</f>
        <v>40000</v>
      </c>
      <c r="I583" s="231">
        <f>I584+I590+I597</f>
        <v>40000</v>
      </c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</row>
    <row r="584" spans="1:173" ht="15.75">
      <c r="A584" s="67"/>
      <c r="B584" s="67"/>
      <c r="C584" s="67"/>
      <c r="D584" s="68" t="s">
        <v>249</v>
      </c>
      <c r="E584" s="810" t="s">
        <v>250</v>
      </c>
      <c r="F584" s="811"/>
      <c r="G584" s="71">
        <f>G585</f>
        <v>0</v>
      </c>
      <c r="H584" s="71">
        <f t="shared" ref="H584:I584" si="226">H585</f>
        <v>40000</v>
      </c>
      <c r="I584" s="71">
        <f t="shared" si="226"/>
        <v>40000</v>
      </c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</row>
    <row r="585" spans="1:173" ht="15.75">
      <c r="A585" s="67"/>
      <c r="B585" s="67"/>
      <c r="C585" s="67"/>
      <c r="D585" s="68"/>
      <c r="E585" s="66" t="s">
        <v>112</v>
      </c>
      <c r="F585" s="414" t="s">
        <v>113</v>
      </c>
      <c r="G585" s="71">
        <f>G586+G629+G615</f>
        <v>0</v>
      </c>
      <c r="H585" s="71">
        <f>H586+H629+H615</f>
        <v>40000</v>
      </c>
      <c r="I585" s="71">
        <f>I586+I629+I615</f>
        <v>40000</v>
      </c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</row>
    <row r="586" spans="1:173" ht="26.25">
      <c r="A586" s="67"/>
      <c r="B586" s="67"/>
      <c r="C586" s="67"/>
      <c r="D586" s="68"/>
      <c r="E586" s="67"/>
      <c r="F586" s="107" t="s">
        <v>387</v>
      </c>
      <c r="G586" s="71">
        <f>G587</f>
        <v>0</v>
      </c>
      <c r="H586" s="71">
        <f t="shared" ref="H586:I586" si="227">H587</f>
        <v>40000</v>
      </c>
      <c r="I586" s="71">
        <f t="shared" si="227"/>
        <v>40000</v>
      </c>
      <c r="J586" s="556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</row>
    <row r="587" spans="1:173" ht="15.75">
      <c r="A587" s="67" t="s">
        <v>90</v>
      </c>
      <c r="B587" s="67"/>
      <c r="C587" s="67"/>
      <c r="D587" s="69"/>
      <c r="E587" s="67"/>
      <c r="F587" s="72" t="s">
        <v>8</v>
      </c>
      <c r="G587" s="73">
        <f>SUM(,G588)</f>
        <v>0</v>
      </c>
      <c r="H587" s="73">
        <f t="shared" ref="H587:I587" si="228">SUM(,H588)</f>
        <v>40000</v>
      </c>
      <c r="I587" s="73">
        <f t="shared" si="228"/>
        <v>40000</v>
      </c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</row>
    <row r="588" spans="1:173" ht="15.75">
      <c r="A588" s="209"/>
      <c r="B588" s="209" t="s">
        <v>99</v>
      </c>
      <c r="C588" s="209"/>
      <c r="D588" s="296"/>
      <c r="E588" s="209"/>
      <c r="F588" s="574" t="s">
        <v>41</v>
      </c>
      <c r="G588" s="570">
        <v>0</v>
      </c>
      <c r="H588" s="570">
        <v>40000</v>
      </c>
      <c r="I588" s="570">
        <v>40000</v>
      </c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</row>
    <row r="589" spans="1:173" ht="15.75">
      <c r="A589" s="210"/>
      <c r="B589" s="210"/>
      <c r="C589" s="210"/>
      <c r="D589" s="575"/>
      <c r="E589" s="210"/>
      <c r="F589" s="572"/>
      <c r="G589" s="576"/>
      <c r="H589" s="576"/>
      <c r="I589" s="576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</row>
    <row r="590" spans="1:173" ht="15.75">
      <c r="A590" s="67"/>
      <c r="B590" s="67"/>
      <c r="C590" s="67"/>
      <c r="D590" s="68" t="s">
        <v>271</v>
      </c>
      <c r="E590" s="810" t="s">
        <v>304</v>
      </c>
      <c r="F590" s="811"/>
      <c r="G590" s="427">
        <f t="shared" ref="G590:I594" si="229">+G591</f>
        <v>0</v>
      </c>
      <c r="H590" s="427">
        <f t="shared" si="229"/>
        <v>0</v>
      </c>
      <c r="I590" s="427">
        <f t="shared" si="229"/>
        <v>0</v>
      </c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</row>
    <row r="591" spans="1:173" ht="15.75">
      <c r="A591" s="67"/>
      <c r="B591" s="67"/>
      <c r="C591" s="67"/>
      <c r="D591" s="68"/>
      <c r="E591" s="66" t="s">
        <v>218</v>
      </c>
      <c r="F591" s="414" t="s">
        <v>219</v>
      </c>
      <c r="G591" s="577">
        <f>+G592</f>
        <v>0</v>
      </c>
      <c r="H591" s="577">
        <f>+H592+H593</f>
        <v>0</v>
      </c>
      <c r="I591" s="577">
        <f>+I592+I593</f>
        <v>0</v>
      </c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</row>
    <row r="592" spans="1:173" ht="15.75">
      <c r="A592" s="67"/>
      <c r="B592" s="67"/>
      <c r="C592" s="67"/>
      <c r="D592" s="68"/>
      <c r="E592" s="66"/>
      <c r="F592" s="107" t="s">
        <v>387</v>
      </c>
      <c r="G592" s="577">
        <v>0</v>
      </c>
      <c r="H592" s="577">
        <v>0</v>
      </c>
      <c r="I592" s="577">
        <v>0</v>
      </c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</row>
    <row r="593" spans="1:173" ht="26.25">
      <c r="A593" s="67"/>
      <c r="B593" s="67"/>
      <c r="C593" s="67"/>
      <c r="D593" s="68"/>
      <c r="E593" s="67"/>
      <c r="F593" s="323" t="s">
        <v>393</v>
      </c>
      <c r="G593" s="467">
        <v>0</v>
      </c>
      <c r="H593" s="467">
        <v>0</v>
      </c>
      <c r="I593" s="467">
        <v>0</v>
      </c>
      <c r="J593" s="556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</row>
    <row r="594" spans="1:173" ht="15.75">
      <c r="A594" s="209" t="s">
        <v>90</v>
      </c>
      <c r="B594" s="209"/>
      <c r="C594" s="209"/>
      <c r="D594" s="296"/>
      <c r="E594" s="209"/>
      <c r="F594" s="574" t="s">
        <v>8</v>
      </c>
      <c r="G594" s="578">
        <f t="shared" si="229"/>
        <v>0</v>
      </c>
      <c r="H594" s="578">
        <f t="shared" si="229"/>
        <v>0</v>
      </c>
      <c r="I594" s="578">
        <v>0</v>
      </c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</row>
    <row r="595" spans="1:173" ht="15.75">
      <c r="A595" s="210"/>
      <c r="B595" s="210" t="s">
        <v>99</v>
      </c>
      <c r="C595" s="210"/>
      <c r="D595" s="579"/>
      <c r="E595" s="210"/>
      <c r="F595" s="572" t="s">
        <v>41</v>
      </c>
      <c r="G595" s="580">
        <v>0</v>
      </c>
      <c r="H595" s="580">
        <v>0</v>
      </c>
      <c r="I595" s="580">
        <v>0</v>
      </c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</row>
    <row r="596" spans="1:173" ht="15.75">
      <c r="A596" s="198"/>
      <c r="B596" s="198"/>
      <c r="C596" s="198"/>
      <c r="D596" s="204"/>
      <c r="E596" s="198"/>
      <c r="F596" s="200"/>
      <c r="G596" s="471"/>
      <c r="H596" s="471"/>
      <c r="I596" s="471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</row>
    <row r="597" spans="1:173" ht="15.75">
      <c r="A597" s="540"/>
      <c r="B597" s="540"/>
      <c r="C597" s="540"/>
      <c r="D597" s="544" t="s">
        <v>331</v>
      </c>
      <c r="E597" s="836" t="s">
        <v>332</v>
      </c>
      <c r="F597" s="837"/>
      <c r="G597" s="543">
        <f>G598</f>
        <v>0</v>
      </c>
      <c r="H597" s="543">
        <f>+H598</f>
        <v>0</v>
      </c>
      <c r="I597" s="543">
        <f t="shared" ref="I597" si="230">+I598</f>
        <v>0</v>
      </c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</row>
    <row r="598" spans="1:173" ht="15.75">
      <c r="A598" s="39"/>
      <c r="B598" s="39"/>
      <c r="C598" s="39"/>
      <c r="D598" s="40"/>
      <c r="E598" s="38" t="s">
        <v>218</v>
      </c>
      <c r="F598" s="42" t="s">
        <v>219</v>
      </c>
      <c r="G598" s="469">
        <f>G599+G600</f>
        <v>0</v>
      </c>
      <c r="H598" s="469">
        <v>0</v>
      </c>
      <c r="I598" s="469">
        <f>I599+I600+I603</f>
        <v>0</v>
      </c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</row>
    <row r="599" spans="1:173" ht="15.75">
      <c r="A599" s="39"/>
      <c r="B599" s="39"/>
      <c r="C599" s="39"/>
      <c r="D599" s="40"/>
      <c r="E599" s="38"/>
      <c r="F599" s="107" t="s">
        <v>387</v>
      </c>
      <c r="G599" s="469">
        <v>0</v>
      </c>
      <c r="H599" s="469">
        <v>0</v>
      </c>
      <c r="I599" s="469">
        <v>0</v>
      </c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</row>
    <row r="600" spans="1:173" ht="15.75">
      <c r="A600" s="39"/>
      <c r="B600" s="39"/>
      <c r="C600" s="39"/>
      <c r="D600" s="40"/>
      <c r="E600" s="39"/>
      <c r="F600" s="323" t="s">
        <v>393</v>
      </c>
      <c r="G600" s="106">
        <v>0</v>
      </c>
      <c r="H600" s="106">
        <f>I600-G600</f>
        <v>0</v>
      </c>
      <c r="I600" s="106">
        <v>0</v>
      </c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</row>
    <row r="601" spans="1:173" ht="15.75">
      <c r="A601" s="195" t="s">
        <v>90</v>
      </c>
      <c r="B601" s="195"/>
      <c r="C601" s="195"/>
      <c r="D601" s="196"/>
      <c r="E601" s="195"/>
      <c r="F601" s="197" t="s">
        <v>8</v>
      </c>
      <c r="G601" s="482">
        <f t="shared" ref="G601:I601" si="231">+G602</f>
        <v>0</v>
      </c>
      <c r="H601" s="482">
        <f t="shared" si="231"/>
        <v>0</v>
      </c>
      <c r="I601" s="482">
        <f t="shared" si="231"/>
        <v>0</v>
      </c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</row>
    <row r="602" spans="1:173" ht="15.75">
      <c r="A602" s="198"/>
      <c r="B602" s="198" t="s">
        <v>99</v>
      </c>
      <c r="C602" s="198"/>
      <c r="D602" s="204"/>
      <c r="E602" s="198"/>
      <c r="F602" s="200" t="s">
        <v>41</v>
      </c>
      <c r="G602" s="471">
        <v>0</v>
      </c>
      <c r="H602" s="471">
        <v>0</v>
      </c>
      <c r="I602" s="471">
        <v>0</v>
      </c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</row>
    <row r="603" spans="1:173" ht="15.75">
      <c r="A603" s="203"/>
      <c r="B603" s="203"/>
      <c r="C603" s="203"/>
      <c r="D603" s="298"/>
      <c r="E603" s="203"/>
      <c r="F603" s="107" t="s">
        <v>387</v>
      </c>
      <c r="G603" s="527">
        <f>G604</f>
        <v>0</v>
      </c>
      <c r="H603" s="527">
        <f t="shared" ref="H603:I603" si="232">H604</f>
        <v>0</v>
      </c>
      <c r="I603" s="527">
        <f t="shared" si="232"/>
        <v>0</v>
      </c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</row>
    <row r="604" spans="1:173" ht="15.75">
      <c r="A604" s="67" t="s">
        <v>116</v>
      </c>
      <c r="B604" s="209"/>
      <c r="C604" s="209"/>
      <c r="D604" s="296"/>
      <c r="E604" s="209"/>
      <c r="F604" s="300" t="s">
        <v>9</v>
      </c>
      <c r="G604" s="201">
        <f>SUM(,G605)</f>
        <v>0</v>
      </c>
      <c r="H604" s="201">
        <f t="shared" ref="H604:I604" si="233">SUM(,H605)</f>
        <v>0</v>
      </c>
      <c r="I604" s="201">
        <f t="shared" si="233"/>
        <v>0</v>
      </c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</row>
    <row r="605" spans="1:173" ht="15.75">
      <c r="A605" s="299"/>
      <c r="B605" s="198" t="s">
        <v>117</v>
      </c>
      <c r="C605" s="198"/>
      <c r="D605" s="204"/>
      <c r="E605" s="198"/>
      <c r="F605" s="200" t="s">
        <v>43</v>
      </c>
      <c r="G605" s="475">
        <v>0</v>
      </c>
      <c r="H605" s="475">
        <v>0</v>
      </c>
      <c r="I605" s="475">
        <v>0</v>
      </c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</row>
    <row r="606" spans="1:173" ht="15.75">
      <c r="A606" s="198"/>
      <c r="B606" s="198"/>
      <c r="C606" s="198"/>
      <c r="D606" s="199"/>
      <c r="E606" s="198"/>
      <c r="F606" s="200"/>
      <c r="G606" s="201"/>
      <c r="H606" s="201"/>
      <c r="I606" s="201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</row>
    <row r="607" spans="1:173" ht="15.75">
      <c r="A607" s="319"/>
      <c r="B607" s="228"/>
      <c r="C607" s="228"/>
      <c r="D607" s="229"/>
      <c r="E607" s="228"/>
      <c r="F607" s="230" t="s">
        <v>327</v>
      </c>
      <c r="G607" s="231">
        <f t="shared" ref="G607:I607" si="234">G608+G614</f>
        <v>0</v>
      </c>
      <c r="H607" s="231">
        <f t="shared" si="234"/>
        <v>0</v>
      </c>
      <c r="I607" s="231">
        <f t="shared" si="234"/>
        <v>0</v>
      </c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</row>
    <row r="608" spans="1:173" ht="15.75">
      <c r="A608" s="540"/>
      <c r="B608" s="540"/>
      <c r="C608" s="540"/>
      <c r="D608" s="541" t="s">
        <v>329</v>
      </c>
      <c r="E608" s="834" t="s">
        <v>328</v>
      </c>
      <c r="F608" s="835"/>
      <c r="G608" s="542">
        <f>G609</f>
        <v>0</v>
      </c>
      <c r="H608" s="542">
        <f t="shared" ref="H608:I608" si="235">H609</f>
        <v>0</v>
      </c>
      <c r="I608" s="542">
        <f t="shared" si="235"/>
        <v>0</v>
      </c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</row>
    <row r="609" spans="1:173" ht="15.75">
      <c r="A609" s="39"/>
      <c r="B609" s="39"/>
      <c r="C609" s="39"/>
      <c r="D609" s="40"/>
      <c r="E609" s="38" t="s">
        <v>112</v>
      </c>
      <c r="F609" s="42" t="s">
        <v>113</v>
      </c>
      <c r="G609" s="41">
        <f>G610+G643+G629</f>
        <v>0</v>
      </c>
      <c r="H609" s="41">
        <f t="shared" ref="H609:I609" si="236">H610+H643+H629</f>
        <v>0</v>
      </c>
      <c r="I609" s="41">
        <f t="shared" si="236"/>
        <v>0</v>
      </c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</row>
    <row r="610" spans="1:173" ht="15.75">
      <c r="A610" s="39"/>
      <c r="B610" s="39"/>
      <c r="C610" s="39"/>
      <c r="D610" s="40"/>
      <c r="E610" s="39"/>
      <c r="F610" s="44" t="s">
        <v>330</v>
      </c>
      <c r="G610" s="41">
        <f>G611</f>
        <v>0</v>
      </c>
      <c r="H610" s="41">
        <f t="shared" ref="H610:I610" si="237">H611</f>
        <v>0</v>
      </c>
      <c r="I610" s="41">
        <f t="shared" si="237"/>
        <v>0</v>
      </c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</row>
    <row r="611" spans="1:173" ht="15.75">
      <c r="A611" s="39" t="s">
        <v>90</v>
      </c>
      <c r="B611" s="39"/>
      <c r="C611" s="39"/>
      <c r="D611" s="43"/>
      <c r="E611" s="39"/>
      <c r="F611" s="50" t="s">
        <v>8</v>
      </c>
      <c r="G611" s="47">
        <f>SUM(,G612)</f>
        <v>0</v>
      </c>
      <c r="H611" s="47">
        <f t="shared" ref="H611:I611" si="238">SUM(,H612)</f>
        <v>0</v>
      </c>
      <c r="I611" s="47">
        <f t="shared" si="238"/>
        <v>0</v>
      </c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</row>
    <row r="612" spans="1:173" ht="15.75">
      <c r="A612" s="195"/>
      <c r="B612" s="195" t="s">
        <v>99</v>
      </c>
      <c r="C612" s="195"/>
      <c r="D612" s="196"/>
      <c r="E612" s="195"/>
      <c r="F612" s="197" t="s">
        <v>41</v>
      </c>
      <c r="G612" s="472">
        <v>0</v>
      </c>
      <c r="H612" s="472">
        <f>I612-G612</f>
        <v>0</v>
      </c>
      <c r="I612" s="472">
        <v>0</v>
      </c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</row>
    <row r="613" spans="1:173" ht="15.75">
      <c r="A613" s="198"/>
      <c r="B613" s="198"/>
      <c r="C613" s="198"/>
      <c r="D613" s="199"/>
      <c r="E613" s="198"/>
      <c r="F613" s="200"/>
      <c r="G613" s="201"/>
      <c r="H613" s="201"/>
      <c r="I613" s="201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</row>
    <row r="614" spans="1:173" ht="15.75">
      <c r="A614" s="277"/>
      <c r="B614" s="277"/>
      <c r="C614" s="203"/>
      <c r="D614" s="278"/>
      <c r="E614" s="203"/>
      <c r="F614" s="279"/>
      <c r="G614" s="363"/>
      <c r="H614" s="280"/>
      <c r="I614" s="280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</row>
    <row r="615" spans="1:173" ht="15.75">
      <c r="A615" s="281" t="s">
        <v>309</v>
      </c>
      <c r="B615" s="281"/>
      <c r="C615" s="177"/>
      <c r="D615" s="177"/>
      <c r="E615" s="177"/>
      <c r="F615" s="177"/>
      <c r="G615" s="364"/>
      <c r="H615" s="177"/>
      <c r="I615" s="177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</row>
    <row r="616" spans="1:173" ht="15.75">
      <c r="A616" s="831" t="s">
        <v>310</v>
      </c>
      <c r="B616" s="831"/>
      <c r="C616" s="831"/>
      <c r="D616" s="831"/>
      <c r="E616" s="831"/>
      <c r="F616" s="831"/>
      <c r="G616" s="831"/>
      <c r="H616" s="831"/>
      <c r="I616" s="831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</row>
    <row r="617" spans="1:173" ht="15.75">
      <c r="A617" s="177"/>
      <c r="B617" s="177"/>
      <c r="C617" s="177"/>
      <c r="D617" s="177"/>
      <c r="E617" s="177"/>
      <c r="F617" s="177"/>
      <c r="G617" s="364"/>
      <c r="H617" s="177"/>
      <c r="I617" s="177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</row>
    <row r="618" spans="1:173" ht="15.75">
      <c r="A618" s="832" t="s">
        <v>355</v>
      </c>
      <c r="B618" s="832"/>
      <c r="C618" s="832"/>
      <c r="D618" s="832"/>
      <c r="E618" s="832"/>
      <c r="F618" s="832"/>
      <c r="G618" s="832"/>
      <c r="H618" s="832"/>
      <c r="I618" s="832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</row>
    <row r="619" spans="1:173" ht="15.75">
      <c r="A619" s="355"/>
      <c r="B619" s="355"/>
      <c r="C619" s="355"/>
      <c r="D619" s="355"/>
      <c r="E619" s="355"/>
      <c r="F619" s="355"/>
      <c r="G619" s="365"/>
      <c r="H619" s="355"/>
      <c r="I619" s="355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</row>
    <row r="620" spans="1:173" ht="15.75">
      <c r="A620" s="355"/>
      <c r="B620" s="355"/>
      <c r="C620" s="355"/>
      <c r="D620" s="355"/>
      <c r="E620" s="355"/>
      <c r="F620" s="355"/>
      <c r="G620" s="365"/>
      <c r="H620" s="355"/>
      <c r="I620" s="355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</row>
    <row r="621" spans="1:173" ht="15.75">
      <c r="A621" s="833" t="s">
        <v>384</v>
      </c>
      <c r="B621" s="833"/>
      <c r="C621" s="833"/>
      <c r="D621" s="833"/>
      <c r="E621" s="833"/>
      <c r="F621" s="833"/>
      <c r="G621" s="366"/>
      <c r="H621" s="356"/>
      <c r="I621" s="356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</row>
    <row r="622" spans="1:173" ht="15.75">
      <c r="A622" s="833" t="s">
        <v>385</v>
      </c>
      <c r="B622" s="833"/>
      <c r="C622" s="833"/>
      <c r="D622" s="833"/>
      <c r="E622" s="833"/>
      <c r="F622" s="833"/>
      <c r="G622" s="366"/>
      <c r="H622" s="356"/>
      <c r="I622" s="356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</row>
    <row r="623" spans="1:173" ht="15.75">
      <c r="A623" s="833" t="s">
        <v>386</v>
      </c>
      <c r="B623" s="833"/>
      <c r="C623" s="833"/>
      <c r="D623" s="833"/>
      <c r="E623" s="833"/>
      <c r="F623" s="833"/>
      <c r="G623" s="366"/>
      <c r="H623" s="356"/>
      <c r="I623" s="356"/>
    </row>
    <row r="624" spans="1:173" ht="15.75">
      <c r="A624" s="83"/>
      <c r="B624" s="85"/>
      <c r="C624" s="86"/>
      <c r="D624" s="86"/>
      <c r="E624" s="86"/>
      <c r="F624" s="14"/>
      <c r="G624" s="367"/>
      <c r="H624" s="13" t="s">
        <v>311</v>
      </c>
      <c r="I624" s="13"/>
    </row>
    <row r="625" spans="1:173" ht="15.75">
      <c r="A625" s="83"/>
      <c r="B625" s="85"/>
      <c r="C625" s="86"/>
      <c r="D625" s="86"/>
      <c r="E625" s="86"/>
      <c r="F625" s="14"/>
      <c r="G625" s="367"/>
      <c r="H625" s="13" t="s">
        <v>394</v>
      </c>
      <c r="I625" s="13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</row>
    <row r="626" spans="1:173" ht="15.75">
      <c r="A626" s="169"/>
      <c r="B626" s="169"/>
      <c r="C626" s="170"/>
      <c r="D626" s="170"/>
      <c r="E626" s="171"/>
      <c r="F626" s="183"/>
      <c r="G626" s="368"/>
      <c r="H626" s="172"/>
      <c r="I626" s="172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</row>
    <row r="627" spans="1:173" ht="15.75">
      <c r="A627" s="169"/>
      <c r="B627" s="173"/>
      <c r="C627" s="174"/>
      <c r="D627" s="174"/>
      <c r="E627" s="174"/>
      <c r="F627" s="13"/>
      <c r="G627" s="369"/>
      <c r="H627" s="84"/>
      <c r="I627" s="8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</row>
    <row r="628" spans="1:173" ht="15.75">
      <c r="A628" s="173"/>
      <c r="B628" s="86"/>
      <c r="C628" s="86"/>
      <c r="D628" s="86"/>
      <c r="E628" s="86"/>
      <c r="F628" s="184"/>
      <c r="G628" s="370"/>
      <c r="H628" s="185"/>
      <c r="I628" s="185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</row>
    <row r="629" spans="1:173" ht="15.75">
      <c r="A629" s="74"/>
      <c r="B629" s="3"/>
      <c r="C629" s="3"/>
      <c r="D629" s="3"/>
      <c r="E629" s="3"/>
      <c r="F629" s="3"/>
      <c r="G629" s="371"/>
      <c r="H629" s="3"/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</row>
    <row r="630" spans="1:173" ht="15.75">
      <c r="A630" s="3"/>
      <c r="B630" s="75"/>
      <c r="C630" s="75"/>
      <c r="D630" s="75"/>
      <c r="E630" s="75"/>
      <c r="F630" s="75"/>
      <c r="G630" s="372"/>
      <c r="H630" s="75"/>
      <c r="I630" s="75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</row>
    <row r="631" spans="1:173" ht="15.75">
      <c r="A631" s="75"/>
      <c r="B631" s="3"/>
      <c r="C631" s="3"/>
      <c r="D631" s="3"/>
      <c r="E631" s="3"/>
      <c r="F631" s="3"/>
      <c r="G631" s="371"/>
      <c r="H631" s="3"/>
      <c r="I631" s="3"/>
    </row>
    <row r="632" spans="1:173" ht="15.75">
      <c r="A632" s="3"/>
      <c r="B632" s="76"/>
      <c r="C632" s="76"/>
      <c r="D632" s="76"/>
      <c r="E632" s="76"/>
      <c r="F632" s="76"/>
      <c r="G632" s="373"/>
      <c r="H632" s="76"/>
      <c r="I632" s="76"/>
    </row>
    <row r="633" spans="1:173" ht="15.75">
      <c r="A633" s="76"/>
      <c r="B633" s="3"/>
      <c r="C633" s="3"/>
      <c r="D633" s="3"/>
      <c r="E633" s="3"/>
      <c r="F633" s="3"/>
      <c r="G633" s="371"/>
      <c r="H633" s="3"/>
      <c r="I633" s="3"/>
    </row>
    <row r="634" spans="1:173" ht="15.75">
      <c r="A634" s="3"/>
      <c r="B634" s="74"/>
      <c r="C634" s="74"/>
      <c r="D634" s="74"/>
      <c r="E634" s="3"/>
      <c r="F634" s="74"/>
      <c r="G634" s="374"/>
      <c r="H634" s="74"/>
      <c r="I634" s="74"/>
    </row>
    <row r="635" spans="1:173" ht="15.75">
      <c r="A635" s="74"/>
      <c r="B635" s="32"/>
      <c r="C635" s="32"/>
      <c r="D635" s="32"/>
      <c r="E635" s="32"/>
      <c r="F635" s="3"/>
      <c r="G635" s="371"/>
      <c r="H635" s="3"/>
      <c r="I635" s="3"/>
    </row>
    <row r="636" spans="1:173" ht="15.75">
      <c r="A636" s="32"/>
      <c r="B636" s="77"/>
      <c r="C636" s="77"/>
      <c r="D636" s="77"/>
      <c r="E636" s="75"/>
      <c r="F636" s="77"/>
      <c r="G636" s="375"/>
      <c r="H636" s="77"/>
      <c r="I636" s="77"/>
    </row>
    <row r="637" spans="1:173" ht="15.75">
      <c r="A637" s="77"/>
      <c r="B637" s="32"/>
      <c r="C637" s="33"/>
      <c r="D637" s="79"/>
      <c r="E637" s="33"/>
      <c r="F637" s="78"/>
      <c r="G637" s="376"/>
      <c r="H637" s="78"/>
      <c r="I637" s="78"/>
    </row>
    <row r="638" spans="1:173" ht="15.75">
      <c r="A638" s="32"/>
      <c r="B638" s="32"/>
      <c r="C638" s="828"/>
      <c r="D638" s="828"/>
      <c r="E638" s="828"/>
      <c r="F638" s="828"/>
      <c r="G638" s="371"/>
      <c r="H638" s="3"/>
      <c r="I638" s="3"/>
    </row>
    <row r="639" spans="1:173" ht="15.75">
      <c r="A639" s="3"/>
      <c r="B639" s="32"/>
      <c r="C639" s="33"/>
      <c r="D639" s="32"/>
      <c r="E639" s="33"/>
      <c r="F639" s="76"/>
      <c r="G639" s="371"/>
      <c r="H639" s="3"/>
      <c r="I639" s="3"/>
    </row>
    <row r="640" spans="1:173" ht="15.75">
      <c r="A640" s="32"/>
      <c r="B640" s="3"/>
      <c r="C640" s="3"/>
      <c r="D640" s="3"/>
      <c r="E640" s="3"/>
      <c r="F640" s="3"/>
      <c r="G640" s="371"/>
      <c r="H640" s="3"/>
      <c r="I640" s="3"/>
    </row>
    <row r="641" spans="1:173" ht="15.75">
      <c r="A641" s="3"/>
      <c r="B641" s="32"/>
      <c r="C641" s="33"/>
      <c r="D641" s="33"/>
      <c r="E641" s="33"/>
      <c r="F641" s="2"/>
      <c r="G641" s="371"/>
      <c r="H641" s="3"/>
      <c r="I641" s="3"/>
    </row>
    <row r="642" spans="1:173" ht="15.75">
      <c r="A642" s="32"/>
      <c r="B642" s="32"/>
      <c r="C642" s="33"/>
      <c r="D642" s="33"/>
      <c r="E642" s="33"/>
      <c r="F642" s="2"/>
      <c r="G642" s="377"/>
      <c r="H642" s="2"/>
      <c r="I642" s="2"/>
    </row>
    <row r="643" spans="1:173" ht="15.75">
      <c r="B643" s="32"/>
      <c r="C643" s="842"/>
      <c r="D643" s="842"/>
      <c r="E643" s="842"/>
      <c r="F643" s="842"/>
      <c r="G643" s="377"/>
      <c r="H643" s="2"/>
      <c r="I643" s="2"/>
    </row>
    <row r="644" spans="1:173" ht="15.75">
      <c r="A644" s="4"/>
      <c r="B644" s="32"/>
      <c r="C644" s="842"/>
      <c r="D644" s="842"/>
      <c r="E644" s="842"/>
      <c r="F644" s="842"/>
      <c r="G644" s="377"/>
      <c r="H644" s="2"/>
      <c r="I644" s="2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</row>
    <row r="645" spans="1:173" ht="15.75">
      <c r="A645" s="4"/>
      <c r="B645" s="32"/>
      <c r="C645" s="842"/>
      <c r="D645" s="842"/>
      <c r="E645" s="842"/>
      <c r="F645" s="842"/>
      <c r="G645" s="377"/>
      <c r="H645" s="2"/>
      <c r="I645" s="2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</row>
    <row r="646" spans="1:173" ht="15.75">
      <c r="A646" s="4"/>
      <c r="B646" s="32"/>
      <c r="C646" s="33"/>
      <c r="D646" s="33"/>
      <c r="E646" s="33"/>
      <c r="F646" s="4"/>
      <c r="G646" s="63"/>
      <c r="H646" s="3"/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</row>
    <row r="647" spans="1:173" ht="15.75">
      <c r="A647" s="4"/>
      <c r="B647" s="32"/>
      <c r="C647" s="33"/>
      <c r="D647" s="33"/>
      <c r="E647" s="33"/>
      <c r="F647" s="4"/>
      <c r="G647" s="63"/>
      <c r="H647" s="3"/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</row>
    <row r="648" spans="1:173">
      <c r="A648" s="4"/>
      <c r="F648" s="4"/>
      <c r="G648" s="63"/>
      <c r="H648" s="6"/>
      <c r="I648" s="6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</row>
    <row r="649" spans="1:173">
      <c r="A649" s="4"/>
      <c r="F649" s="4"/>
      <c r="G649" s="63"/>
      <c r="H649" s="6"/>
      <c r="I649" s="6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</row>
    <row r="650" spans="1:173">
      <c r="A650" s="4"/>
      <c r="F650" s="4"/>
      <c r="G650" s="63"/>
      <c r="H650" s="6"/>
      <c r="I650" s="6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</row>
    <row r="653" spans="1:173" ht="15.75">
      <c r="A653" s="4"/>
      <c r="F653" s="80"/>
      <c r="G653" s="378"/>
      <c r="H653" s="81"/>
      <c r="I653" s="81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</row>
    <row r="654" spans="1:173" ht="15.75">
      <c r="A654" s="4"/>
      <c r="F654" s="80"/>
      <c r="G654" s="379"/>
      <c r="H654" s="7"/>
      <c r="I654" s="7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</row>
    <row r="655" spans="1:173">
      <c r="A655" s="4"/>
      <c r="F655" s="82"/>
      <c r="G655" s="380"/>
      <c r="H655" s="6"/>
      <c r="I655" s="6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</row>
    <row r="656" spans="1:173">
      <c r="A656" s="4"/>
      <c r="F656" s="82"/>
      <c r="G656" s="380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</row>
    <row r="657" spans="2:9" s="4" customFormat="1">
      <c r="B657" s="30"/>
      <c r="C657" s="31"/>
      <c r="D657" s="31"/>
      <c r="E657" s="31"/>
      <c r="F657" s="1"/>
      <c r="G657" s="380"/>
      <c r="H657" s="1"/>
      <c r="I657" s="1"/>
    </row>
    <row r="658" spans="2:9" s="4" customFormat="1">
      <c r="B658" s="30"/>
      <c r="C658" s="31"/>
      <c r="D658" s="31"/>
      <c r="E658" s="31"/>
      <c r="F658" s="1"/>
      <c r="G658" s="380"/>
      <c r="H658" s="1"/>
      <c r="I658" s="1"/>
    </row>
  </sheetData>
  <autoFilter ref="A1:I3" xr:uid="{6D6C38B2-690F-4CAD-8A1C-E0608601C0B4}">
    <filterColumn colId="2" showButton="0"/>
    <filterColumn colId="3" showButton="0"/>
    <filterColumn colId="4" showButton="0"/>
  </autoFilter>
  <mergeCells count="95">
    <mergeCell ref="C645:F645"/>
    <mergeCell ref="E590:F590"/>
    <mergeCell ref="E507:F507"/>
    <mergeCell ref="E515:F515"/>
    <mergeCell ref="E521:F521"/>
    <mergeCell ref="E527:F527"/>
    <mergeCell ref="C643:F643"/>
    <mergeCell ref="C644:F644"/>
    <mergeCell ref="E563:F563"/>
    <mergeCell ref="E574:F574"/>
    <mergeCell ref="E584:F584"/>
    <mergeCell ref="E540:F540"/>
    <mergeCell ref="E555:F555"/>
    <mergeCell ref="E478:F478"/>
    <mergeCell ref="E494:F494"/>
    <mergeCell ref="C638:F638"/>
    <mergeCell ref="E484:F484"/>
    <mergeCell ref="A616:I616"/>
    <mergeCell ref="A618:I618"/>
    <mergeCell ref="A621:F621"/>
    <mergeCell ref="A622:F622"/>
    <mergeCell ref="A623:F623"/>
    <mergeCell ref="E608:F608"/>
    <mergeCell ref="E597:F597"/>
    <mergeCell ref="E534:F534"/>
    <mergeCell ref="E547:F547"/>
    <mergeCell ref="E445:F445"/>
    <mergeCell ref="E454:F454"/>
    <mergeCell ref="E438:F438"/>
    <mergeCell ref="E462:F462"/>
    <mergeCell ref="E470:F470"/>
    <mergeCell ref="E402:F402"/>
    <mergeCell ref="E369:F369"/>
    <mergeCell ref="E415:F415"/>
    <mergeCell ref="E421:F421"/>
    <mergeCell ref="E431:F431"/>
    <mergeCell ref="E347:F347"/>
    <mergeCell ref="E357:F357"/>
    <mergeCell ref="E339:F339"/>
    <mergeCell ref="E392:F392"/>
    <mergeCell ref="E322:F322"/>
    <mergeCell ref="E329:F329"/>
    <mergeCell ref="E363:F363"/>
    <mergeCell ref="E376:F376"/>
    <mergeCell ref="E386:F386"/>
    <mergeCell ref="E13:F13"/>
    <mergeCell ref="E33:F33"/>
    <mergeCell ref="E39:F39"/>
    <mergeCell ref="E45:F45"/>
    <mergeCell ref="E21:F21"/>
    <mergeCell ref="E27:F27"/>
    <mergeCell ref="E294:F294"/>
    <mergeCell ref="E300:F300"/>
    <mergeCell ref="E306:F306"/>
    <mergeCell ref="E314:F314"/>
    <mergeCell ref="E229:F229"/>
    <mergeCell ref="E279:F279"/>
    <mergeCell ref="E287:F287"/>
    <mergeCell ref="E270:F270"/>
    <mergeCell ref="C1:F1"/>
    <mergeCell ref="A2:I2"/>
    <mergeCell ref="A5:A7"/>
    <mergeCell ref="B5:B7"/>
    <mergeCell ref="C5:C7"/>
    <mergeCell ref="D5:D7"/>
    <mergeCell ref="F5:F7"/>
    <mergeCell ref="G5:G7"/>
    <mergeCell ref="H5:H7"/>
    <mergeCell ref="I5:I7"/>
    <mergeCell ref="A3:I3"/>
    <mergeCell ref="E54:F54"/>
    <mergeCell ref="E78:F78"/>
    <mergeCell ref="E60:F60"/>
    <mergeCell ref="E66:F66"/>
    <mergeCell ref="E100:F100"/>
    <mergeCell ref="E84:F84"/>
    <mergeCell ref="E92:F92"/>
    <mergeCell ref="E165:F165"/>
    <mergeCell ref="E171:F171"/>
    <mergeCell ref="E177:F177"/>
    <mergeCell ref="E183:F183"/>
    <mergeCell ref="E72:F72"/>
    <mergeCell ref="E108:F108"/>
    <mergeCell ref="E147:F147"/>
    <mergeCell ref="E154:F154"/>
    <mergeCell ref="E116:F116"/>
    <mergeCell ref="E130:F130"/>
    <mergeCell ref="E139:F139"/>
    <mergeCell ref="E107:F107"/>
    <mergeCell ref="E122:F122"/>
    <mergeCell ref="E197:F197"/>
    <mergeCell ref="E204:F204"/>
    <mergeCell ref="E211:F211"/>
    <mergeCell ref="E218:F218"/>
    <mergeCell ref="E190:F190"/>
  </mergeCells>
  <printOptions horizontalCentered="1"/>
  <pageMargins left="0.39370078740157483" right="0.39370078740157483" top="0.39370078740157483" bottom="0" header="0.31496062992125984" footer="0.31496062992125984"/>
  <pageSetup paperSize="9" scale="64" firstPageNumber="0" orientation="landscape" verticalDpi="300" r:id="rId1"/>
  <headerFooter alignWithMargins="0"/>
  <rowBreaks count="11" manualBreakCount="11">
    <brk id="44" min="3" max="8" man="1"/>
    <brk id="99" min="3" max="8" man="1"/>
    <brk id="152" min="3" max="8" man="1"/>
    <brk id="230" min="3" max="8" man="1"/>
    <brk id="283" min="3" max="8" man="1"/>
    <brk id="328" min="3" max="8" man="1"/>
    <brk id="375" min="3" max="8" man="1"/>
    <brk id="413" max="8" man="1"/>
    <brk id="459" min="3" max="8" man="1"/>
    <brk id="511" max="8" man="1"/>
    <brk id="5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3</vt:i4>
      </vt:variant>
    </vt:vector>
  </HeadingPairs>
  <TitlesOfParts>
    <vt:vector size="9" baseType="lpstr">
      <vt:lpstr>OPĆI DIO</vt:lpstr>
      <vt:lpstr>PRIHODI I RASHODI EKONOMSKA KLA</vt:lpstr>
      <vt:lpstr>RASHODI PREMA FUNKCIJSKOJ KLASI</vt:lpstr>
      <vt:lpstr>RAČUN FINANCIRANJA</vt:lpstr>
      <vt:lpstr>List1</vt:lpstr>
      <vt:lpstr>POSEBNI_DIO</vt:lpstr>
      <vt:lpstr>'OPĆI DIO'!Podrucje_ispisa</vt:lpstr>
      <vt:lpstr>POSEBNI_DIO!Podrucje_ispisa</vt:lpstr>
      <vt:lpstr>'RASHODI PREMA FUNKCIJSKOJ KLASI'!Podrucje_ispisa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2026-08-26T12:10:00Z</cp:lastPrinted>
  <dcterms:created xsi:type="dcterms:W3CDTF">2022-11-10T11:43:53Z</dcterms:created>
  <dcterms:modified xsi:type="dcterms:W3CDTF">2026-08-26T12:12:42Z</dcterms:modified>
</cp:coreProperties>
</file>