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MATERIJALI ZA SJEDNICE\2025-2029\MATERIJALI ZA 5. SJEDNICU - 2025\"/>
    </mc:Choice>
  </mc:AlternateContent>
  <xr:revisionPtr revIDLastSave="0" documentId="13_ncr:1_{369254A9-9284-4B2A-B367-262C9FE584EA}" xr6:coauthVersionLast="36" xr6:coauthVersionMax="47" xr10:uidLastSave="{00000000-0000-0000-0000-000000000000}"/>
  <bookViews>
    <workbookView xWindow="0" yWindow="0" windowWidth="21690" windowHeight="10185" activeTab="5" xr2:uid="{CB8CD970-C1CC-4012-B0B9-330373B7976A}"/>
  </bookViews>
  <sheets>
    <sheet name="OPĆI DIO" sheetId="2" r:id="rId1"/>
    <sheet name="PRIHODI I RASHODI EKONOMSKA KLA" sheetId="3" r:id="rId2"/>
    <sheet name="RASHODI PREMA FUNKCIJSKOJ KLASI" sheetId="4" r:id="rId3"/>
    <sheet name="RAČUN FINANCIRANJA" sheetId="7" r:id="rId4"/>
    <sheet name="List1" sheetId="8" state="hidden" r:id="rId5"/>
    <sheet name="POSEBNI_DIO" sheetId="5" r:id="rId6"/>
  </sheets>
  <definedNames>
    <definedName name="_xlnm._FilterDatabase" localSheetId="5" hidden="1">POSEBNI_DIO!$A$1:$I$3</definedName>
    <definedName name="_xlnm.Print_Area" localSheetId="0">'OPĆI DIO'!$A$2:$F$58</definedName>
    <definedName name="_xlnm.Print_Area" localSheetId="5">POSEBNI_DIO!$A$1:$I$578</definedName>
    <definedName name="_xlnm.Print_Area" localSheetId="2">'RASHODI PREMA FUNKCIJSKOJ KLASI'!$A$1:$E$46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6" i="5" l="1"/>
  <c r="H72" i="3"/>
  <c r="H87" i="3"/>
  <c r="H88" i="3"/>
  <c r="E38" i="2" l="1"/>
  <c r="H13" i="3" l="1"/>
  <c r="I464" i="5"/>
  <c r="H17" i="3" l="1"/>
  <c r="H22" i="3"/>
  <c r="H62" i="3"/>
  <c r="H467" i="5"/>
  <c r="H84" i="3" l="1"/>
  <c r="H73" i="3"/>
  <c r="H94" i="3"/>
  <c r="H155" i="5"/>
  <c r="H108" i="5"/>
  <c r="H457" i="5"/>
  <c r="H518" i="5"/>
  <c r="H424" i="5"/>
  <c r="H372" i="5"/>
  <c r="H373" i="5"/>
  <c r="H466" i="5"/>
  <c r="H520" i="5"/>
  <c r="H519" i="5"/>
  <c r="I463" i="5"/>
  <c r="H470" i="5"/>
  <c r="H472" i="5"/>
  <c r="H417" i="5"/>
  <c r="H125" i="5"/>
  <c r="I476" i="5"/>
  <c r="I475" i="5" s="1"/>
  <c r="H478" i="5"/>
  <c r="F96" i="3"/>
  <c r="H96" i="3"/>
  <c r="G96" i="3" s="1"/>
  <c r="H91" i="3"/>
  <c r="F91" i="3"/>
  <c r="F95" i="3"/>
  <c r="I16" i="5"/>
  <c r="H85" i="3"/>
  <c r="F85" i="3"/>
  <c r="I154" i="5"/>
  <c r="I204" i="5"/>
  <c r="I202" i="5" s="1"/>
  <c r="I201" i="5" s="1"/>
  <c r="H74" i="3"/>
  <c r="H95" i="3"/>
  <c r="H471" i="5"/>
  <c r="H473" i="5"/>
  <c r="G469" i="5"/>
  <c r="G465" i="5" s="1"/>
  <c r="H465" i="5" s="1"/>
  <c r="H464" i="5" s="1"/>
  <c r="H463" i="5" s="1"/>
  <c r="I523" i="5"/>
  <c r="H553" i="5"/>
  <c r="H552" i="5" s="1"/>
  <c r="I552" i="5"/>
  <c r="G552" i="5"/>
  <c r="I555" i="5"/>
  <c r="I554" i="5" s="1"/>
  <c r="I549" i="5" s="1"/>
  <c r="F70" i="3"/>
  <c r="H95" i="5"/>
  <c r="H94" i="5" s="1"/>
  <c r="H93" i="5" s="1"/>
  <c r="H92" i="5" s="1"/>
  <c r="I94" i="5"/>
  <c r="I93" i="5" s="1"/>
  <c r="I92" i="5" s="1"/>
  <c r="G94" i="5"/>
  <c r="G93" i="5" s="1"/>
  <c r="G92" i="5" s="1"/>
  <c r="G91" i="5" s="1"/>
  <c r="H81" i="3" l="1"/>
  <c r="G95" i="3"/>
  <c r="G464" i="5"/>
  <c r="G463" i="5" s="1"/>
  <c r="H517" i="5"/>
  <c r="C25" i="4" s="1"/>
  <c r="F81" i="3"/>
  <c r="H91" i="5"/>
  <c r="I91" i="5"/>
  <c r="E29" i="2"/>
  <c r="D20" i="2" l="1"/>
  <c r="H57" i="3"/>
  <c r="H11" i="3"/>
  <c r="H10" i="3" s="1"/>
  <c r="H12" i="3"/>
  <c r="H14" i="3"/>
  <c r="J8" i="7"/>
  <c r="J9" i="7"/>
  <c r="J7" i="7"/>
  <c r="J12" i="7"/>
  <c r="J13" i="7"/>
  <c r="J14" i="7"/>
  <c r="J11" i="7"/>
  <c r="J10" i="7"/>
  <c r="H133" i="5"/>
  <c r="I287" i="5"/>
  <c r="H288" i="5"/>
  <c r="H289" i="5"/>
  <c r="I296" i="5"/>
  <c r="I295" i="5" s="1"/>
  <c r="H297" i="5"/>
  <c r="H296" i="5" s="1"/>
  <c r="I303" i="5"/>
  <c r="I302" i="5" s="1"/>
  <c r="I300" i="5" s="1"/>
  <c r="H304" i="5"/>
  <c r="H303" i="5" s="1"/>
  <c r="H299" i="5" s="1"/>
  <c r="I312" i="5"/>
  <c r="I309" i="5" s="1"/>
  <c r="H313" i="5"/>
  <c r="H314" i="5"/>
  <c r="I319" i="5"/>
  <c r="I316" i="5" s="1"/>
  <c r="H287" i="5" l="1"/>
  <c r="I307" i="5"/>
  <c r="I306" i="5" s="1"/>
  <c r="I299" i="5"/>
  <c r="H312" i="5"/>
  <c r="H309" i="5" s="1"/>
  <c r="I311" i="5"/>
  <c r="I310" i="5" s="1"/>
  <c r="H58" i="3"/>
  <c r="I293" i="5"/>
  <c r="D40" i="4" s="1"/>
  <c r="H311" i="5"/>
  <c r="H310" i="5" s="1"/>
  <c r="H292" i="5"/>
  <c r="H295" i="5"/>
  <c r="H293" i="5" s="1"/>
  <c r="C40" i="4" s="1"/>
  <c r="H302" i="5"/>
  <c r="H300" i="5" s="1"/>
  <c r="I292" i="5"/>
  <c r="I318" i="5"/>
  <c r="I317" i="5" s="1"/>
  <c r="D16" i="4" s="1"/>
  <c r="D15" i="4" s="1"/>
  <c r="I452" i="5" l="1"/>
  <c r="I453" i="5"/>
  <c r="H455" i="5"/>
  <c r="G452" i="5"/>
  <c r="G453" i="5" s="1"/>
  <c r="H48" i="5"/>
  <c r="I49" i="5"/>
  <c r="H50" i="5"/>
  <c r="H49" i="5" s="1"/>
  <c r="H51" i="5"/>
  <c r="H52" i="5"/>
  <c r="H43" i="5"/>
  <c r="H42" i="5" s="1"/>
  <c r="G549" i="5" l="1"/>
  <c r="G548" i="5" s="1"/>
  <c r="G18" i="3"/>
  <c r="H19" i="3"/>
  <c r="G20" i="3"/>
  <c r="G21" i="3"/>
  <c r="G13" i="3" s="1"/>
  <c r="G23" i="3"/>
  <c r="G24" i="3"/>
  <c r="G25" i="3"/>
  <c r="H26" i="3"/>
  <c r="G27" i="3"/>
  <c r="G28" i="3"/>
  <c r="H29" i="3"/>
  <c r="G30" i="3"/>
  <c r="G29" i="3" s="1"/>
  <c r="H32" i="3"/>
  <c r="H31" i="3" s="1"/>
  <c r="G33" i="3"/>
  <c r="G32" i="3" s="1"/>
  <c r="G35" i="3"/>
  <c r="H37" i="3"/>
  <c r="H36" i="3" s="1"/>
  <c r="G38" i="3"/>
  <c r="G37" i="3" s="1"/>
  <c r="F37" i="3"/>
  <c r="F15" i="3" s="1"/>
  <c r="F12" i="3"/>
  <c r="F14" i="3"/>
  <c r="F13" i="3"/>
  <c r="F11" i="3"/>
  <c r="I15" i="5"/>
  <c r="I14" i="5" s="1"/>
  <c r="H17" i="5"/>
  <c r="H18" i="5"/>
  <c r="H19" i="5"/>
  <c r="I24" i="5"/>
  <c r="I23" i="5" s="1"/>
  <c r="I22" i="5" s="1"/>
  <c r="I21" i="5" s="1"/>
  <c r="H25" i="5"/>
  <c r="H24" i="5" s="1"/>
  <c r="H23" i="5" s="1"/>
  <c r="H22" i="5" s="1"/>
  <c r="H21" i="5" s="1"/>
  <c r="I30" i="5"/>
  <c r="I29" i="5" s="1"/>
  <c r="I28" i="5" s="1"/>
  <c r="I27" i="5" s="1"/>
  <c r="H31" i="5"/>
  <c r="H30" i="5" s="1"/>
  <c r="H29" i="5" s="1"/>
  <c r="H28" i="5" s="1"/>
  <c r="H27" i="5" s="1"/>
  <c r="I36" i="5"/>
  <c r="I35" i="5" s="1"/>
  <c r="H37" i="5"/>
  <c r="H36" i="5" s="1"/>
  <c r="H35" i="5" s="1"/>
  <c r="H34" i="5" s="1"/>
  <c r="I57" i="5"/>
  <c r="I55" i="5" s="1"/>
  <c r="H58" i="5"/>
  <c r="H57" i="5" s="1"/>
  <c r="H55" i="5" s="1"/>
  <c r="I63" i="5"/>
  <c r="I61" i="5" s="1"/>
  <c r="I60" i="5" s="1"/>
  <c r="H64" i="5"/>
  <c r="H63" i="5" s="1"/>
  <c r="H61" i="5" s="1"/>
  <c r="H60" i="5" s="1"/>
  <c r="H70" i="5"/>
  <c r="I75" i="5"/>
  <c r="I74" i="5" s="1"/>
  <c r="I73" i="5" s="1"/>
  <c r="I72" i="5" s="1"/>
  <c r="H76" i="5"/>
  <c r="H75" i="5" s="1"/>
  <c r="H74" i="5" s="1"/>
  <c r="H73" i="5" s="1"/>
  <c r="H72" i="5" s="1"/>
  <c r="I81" i="5"/>
  <c r="H82" i="5"/>
  <c r="H81" i="5" s="1"/>
  <c r="H100" i="5"/>
  <c r="H101" i="5"/>
  <c r="I102" i="5"/>
  <c r="H103" i="5"/>
  <c r="H102" i="5" s="1"/>
  <c r="I153" i="5"/>
  <c r="I156" i="5"/>
  <c r="H157" i="5"/>
  <c r="H156" i="5" s="1"/>
  <c r="I328" i="5"/>
  <c r="I325" i="5" s="1"/>
  <c r="H329" i="5"/>
  <c r="H328" i="5" s="1"/>
  <c r="H325" i="5" s="1"/>
  <c r="I357" i="5"/>
  <c r="H358" i="5"/>
  <c r="H357" i="5" s="1"/>
  <c r="H362" i="5"/>
  <c r="H363" i="5"/>
  <c r="I364" i="5"/>
  <c r="H365" i="5"/>
  <c r="H364" i="5" s="1"/>
  <c r="I367" i="5"/>
  <c r="H368" i="5"/>
  <c r="H367" i="5" s="1"/>
  <c r="I374" i="5"/>
  <c r="H375" i="5"/>
  <c r="H374" i="5" s="1"/>
  <c r="H377" i="5"/>
  <c r="H376" i="5" s="1"/>
  <c r="H371" i="5" s="1"/>
  <c r="I376" i="5"/>
  <c r="I371" i="5" s="1"/>
  <c r="I379" i="5"/>
  <c r="I378" i="5" s="1"/>
  <c r="H381" i="5"/>
  <c r="H380" i="5" s="1"/>
  <c r="H379" i="5" s="1"/>
  <c r="H378" i="5" s="1"/>
  <c r="I386" i="5"/>
  <c r="I385" i="5" s="1"/>
  <c r="I384" i="5" s="1"/>
  <c r="H387" i="5"/>
  <c r="H386" i="5" s="1"/>
  <c r="I416" i="5"/>
  <c r="I415" i="5" s="1"/>
  <c r="I414" i="5" s="1"/>
  <c r="H418" i="5"/>
  <c r="H416" i="5" s="1"/>
  <c r="H415" i="5" s="1"/>
  <c r="H414" i="5" s="1"/>
  <c r="H523" i="5"/>
  <c r="H524" i="5"/>
  <c r="H525" i="5"/>
  <c r="H243" i="5"/>
  <c r="H244" i="5"/>
  <c r="H246" i="5"/>
  <c r="H247" i="5"/>
  <c r="H203" i="5"/>
  <c r="G58" i="3" s="1"/>
  <c r="H204" i="5"/>
  <c r="H205" i="5"/>
  <c r="H206" i="5"/>
  <c r="H207" i="5"/>
  <c r="H208" i="5"/>
  <c r="H212" i="5"/>
  <c r="H216" i="5"/>
  <c r="H220" i="5"/>
  <c r="H223" i="5"/>
  <c r="H225" i="5"/>
  <c r="H229" i="5"/>
  <c r="H233" i="5"/>
  <c r="H234" i="5"/>
  <c r="H109" i="5"/>
  <c r="H111" i="5"/>
  <c r="H116" i="5"/>
  <c r="H117" i="5"/>
  <c r="H119" i="5"/>
  <c r="H141" i="5"/>
  <c r="H142" i="5"/>
  <c r="H144" i="5"/>
  <c r="I135" i="5"/>
  <c r="H136" i="5"/>
  <c r="H135" i="5" s="1"/>
  <c r="H134" i="5" s="1"/>
  <c r="H132" i="5"/>
  <c r="H131" i="5" s="1"/>
  <c r="I132" i="5"/>
  <c r="I131" i="5" s="1"/>
  <c r="G67" i="3"/>
  <c r="G74" i="3"/>
  <c r="G99" i="3"/>
  <c r="H100" i="3"/>
  <c r="H48" i="3"/>
  <c r="H90" i="3"/>
  <c r="H80" i="3" s="1"/>
  <c r="H47" i="3" s="1"/>
  <c r="H70" i="3"/>
  <c r="H64" i="3"/>
  <c r="H63" i="3" s="1"/>
  <c r="G46" i="5"/>
  <c r="G45" i="5" s="1"/>
  <c r="G49" i="5"/>
  <c r="F57" i="3"/>
  <c r="G57" i="3" s="1"/>
  <c r="I370" i="5" l="1"/>
  <c r="H370" i="5"/>
  <c r="H54" i="5"/>
  <c r="C22" i="4"/>
  <c r="I54" i="5"/>
  <c r="D22" i="4"/>
  <c r="H33" i="5"/>
  <c r="C41" i="4"/>
  <c r="I383" i="5"/>
  <c r="D24" i="4"/>
  <c r="F10" i="3"/>
  <c r="I413" i="5"/>
  <c r="H413" i="5"/>
  <c r="I13" i="5"/>
  <c r="G11" i="3"/>
  <c r="H16" i="3"/>
  <c r="G19" i="3"/>
  <c r="G17" i="3"/>
  <c r="G22" i="3"/>
  <c r="G12" i="3"/>
  <c r="G14" i="3"/>
  <c r="G26" i="3"/>
  <c r="H16" i="5"/>
  <c r="H15" i="5" s="1"/>
  <c r="H14" i="5" s="1"/>
  <c r="I134" i="5"/>
  <c r="I130" i="5" s="1"/>
  <c r="I129" i="5" s="1"/>
  <c r="I34" i="5"/>
  <c r="G15" i="3"/>
  <c r="G36" i="3"/>
  <c r="H130" i="5"/>
  <c r="H129" i="5" s="1"/>
  <c r="I33" i="5" l="1"/>
  <c r="D41" i="4"/>
  <c r="H13" i="5"/>
  <c r="G16" i="3"/>
  <c r="F62" i="3"/>
  <c r="G62" i="3" s="1"/>
  <c r="G374" i="5"/>
  <c r="G376" i="5"/>
  <c r="G371" i="5" s="1"/>
  <c r="F64" i="3"/>
  <c r="G64" i="3" s="1"/>
  <c r="G70" i="3"/>
  <c r="F63" i="3" l="1"/>
  <c r="G63" i="3" s="1"/>
  <c r="F73" i="3"/>
  <c r="F84" i="3"/>
  <c r="G85" i="3"/>
  <c r="F90" i="3"/>
  <c r="F94" i="3"/>
  <c r="F100" i="3"/>
  <c r="G100" i="3" s="1"/>
  <c r="H15" i="3"/>
  <c r="C14" i="4"/>
  <c r="C13" i="4" s="1"/>
  <c r="G94" i="3" l="1"/>
  <c r="G84" i="3"/>
  <c r="G73" i="3"/>
  <c r="F80" i="3"/>
  <c r="G90" i="3"/>
  <c r="H320" i="5"/>
  <c r="H321" i="5"/>
  <c r="I331" i="5"/>
  <c r="I333" i="5"/>
  <c r="I332" i="5" s="1"/>
  <c r="H335" i="5"/>
  <c r="H334" i="5" s="1"/>
  <c r="I340" i="5"/>
  <c r="I337" i="5" s="1"/>
  <c r="H342" i="5"/>
  <c r="H340" i="5" s="1"/>
  <c r="H337" i="5" s="1"/>
  <c r="I345" i="5"/>
  <c r="D34" i="4" s="1"/>
  <c r="H346" i="5"/>
  <c r="H347" i="5"/>
  <c r="I348" i="5"/>
  <c r="I344" i="5" s="1"/>
  <c r="H349" i="5"/>
  <c r="H348" i="5" s="1"/>
  <c r="H344" i="5" s="1"/>
  <c r="I562" i="5"/>
  <c r="I561" i="5" s="1"/>
  <c r="H563" i="5"/>
  <c r="H562" i="5" s="1"/>
  <c r="H561" i="5" s="1"/>
  <c r="H560" i="5" s="1"/>
  <c r="H559" i="5" s="1"/>
  <c r="H558" i="5" s="1"/>
  <c r="H542" i="5"/>
  <c r="I542" i="5"/>
  <c r="I545" i="5"/>
  <c r="H546" i="5"/>
  <c r="H545" i="5" s="1"/>
  <c r="I538" i="5"/>
  <c r="I537" i="5" s="1"/>
  <c r="I536" i="5" s="1"/>
  <c r="H539" i="5"/>
  <c r="H538" i="5" s="1"/>
  <c r="H537" i="5" s="1"/>
  <c r="H536" i="5" s="1"/>
  <c r="H550" i="5"/>
  <c r="H556" i="5"/>
  <c r="H555" i="5" s="1"/>
  <c r="H554" i="5" s="1"/>
  <c r="H531" i="5"/>
  <c r="H530" i="5" s="1"/>
  <c r="I532" i="5"/>
  <c r="I528" i="5" s="1"/>
  <c r="H533" i="5"/>
  <c r="H532" i="5" s="1"/>
  <c r="G532" i="5"/>
  <c r="I521" i="5"/>
  <c r="I517" i="5" s="1"/>
  <c r="H522" i="5"/>
  <c r="H521" i="5" s="1"/>
  <c r="H509" i="5"/>
  <c r="H508" i="5" s="1"/>
  <c r="I509" i="5"/>
  <c r="I508" i="5" s="1"/>
  <c r="I512" i="5"/>
  <c r="H513" i="5"/>
  <c r="H512" i="5" s="1"/>
  <c r="I505" i="5"/>
  <c r="I504" i="5" s="1"/>
  <c r="I503" i="5" s="1"/>
  <c r="I502" i="5" s="1"/>
  <c r="H506" i="5"/>
  <c r="H505" i="5" s="1"/>
  <c r="H504" i="5" s="1"/>
  <c r="H503" i="5" s="1"/>
  <c r="H502" i="5" s="1"/>
  <c r="I498" i="5"/>
  <c r="H500" i="5"/>
  <c r="H498" i="5" s="1"/>
  <c r="H497" i="5" s="1"/>
  <c r="H496" i="5" s="1"/>
  <c r="H495" i="5" s="1"/>
  <c r="I492" i="5"/>
  <c r="I491" i="5" s="1"/>
  <c r="I490" i="5" s="1"/>
  <c r="I489" i="5" s="1"/>
  <c r="H493" i="5"/>
  <c r="H492" i="5" s="1"/>
  <c r="H491" i="5" s="1"/>
  <c r="H490" i="5" s="1"/>
  <c r="H489" i="5" s="1"/>
  <c r="I486" i="5"/>
  <c r="I485" i="5" s="1"/>
  <c r="I484" i="5" s="1"/>
  <c r="I483" i="5" s="1"/>
  <c r="H487" i="5"/>
  <c r="H486" i="5" s="1"/>
  <c r="H485" i="5" s="1"/>
  <c r="H484" i="5" s="1"/>
  <c r="H483" i="5" s="1"/>
  <c r="H454" i="5"/>
  <c r="H458" i="5"/>
  <c r="G91" i="3" s="1"/>
  <c r="G81" i="3" s="1"/>
  <c r="I459" i="5"/>
  <c r="H460" i="5"/>
  <c r="H459" i="5" s="1"/>
  <c r="H477" i="5"/>
  <c r="H479" i="5"/>
  <c r="H481" i="5"/>
  <c r="H480" i="5" s="1"/>
  <c r="I449" i="5"/>
  <c r="I448" i="5" s="1"/>
  <c r="I447" i="5" s="1"/>
  <c r="I446" i="5" s="1"/>
  <c r="H450" i="5"/>
  <c r="H449" i="5" s="1"/>
  <c r="H448" i="5" s="1"/>
  <c r="H447" i="5" s="1"/>
  <c r="H446" i="5" s="1"/>
  <c r="I443" i="5"/>
  <c r="I441" i="5" s="1"/>
  <c r="I439" i="5" s="1"/>
  <c r="I438" i="5" s="1"/>
  <c r="H444" i="5"/>
  <c r="H443" i="5" s="1"/>
  <c r="H441" i="5" s="1"/>
  <c r="H439" i="5" s="1"/>
  <c r="H438" i="5" s="1"/>
  <c r="H431" i="5"/>
  <c r="H430" i="5" s="1"/>
  <c r="I431" i="5"/>
  <c r="I430" i="5" s="1"/>
  <c r="I435" i="5"/>
  <c r="H436" i="5"/>
  <c r="H435" i="5" s="1"/>
  <c r="H423" i="5"/>
  <c r="I423" i="5"/>
  <c r="I426" i="5"/>
  <c r="H428" i="5"/>
  <c r="H426" i="5" s="1"/>
  <c r="H409" i="5"/>
  <c r="I410" i="5"/>
  <c r="I408" i="5" s="1"/>
  <c r="I407" i="5" s="1"/>
  <c r="I406" i="5" s="1"/>
  <c r="H411" i="5"/>
  <c r="H410" i="5" s="1"/>
  <c r="I402" i="5"/>
  <c r="I401" i="5" s="1"/>
  <c r="I400" i="5" s="1"/>
  <c r="I399" i="5" s="1"/>
  <c r="H404" i="5"/>
  <c r="H402" i="5" s="1"/>
  <c r="H401" i="5" s="1"/>
  <c r="H400" i="5" s="1"/>
  <c r="H399" i="5" s="1"/>
  <c r="I394" i="5"/>
  <c r="I391" i="5" s="1"/>
  <c r="H395" i="5"/>
  <c r="H394" i="5" s="1"/>
  <c r="I279" i="5"/>
  <c r="I278" i="5" s="1"/>
  <c r="I277" i="5" s="1"/>
  <c r="D38" i="4" s="1"/>
  <c r="H280" i="5"/>
  <c r="H279" i="5" s="1"/>
  <c r="H278" i="5" s="1"/>
  <c r="H277" i="5" s="1"/>
  <c r="C38" i="4" s="1"/>
  <c r="I267" i="5"/>
  <c r="I266" i="5" s="1"/>
  <c r="H268" i="5"/>
  <c r="H267" i="5" s="1"/>
  <c r="H266" i="5" s="1"/>
  <c r="H265" i="5" s="1"/>
  <c r="H264" i="5" s="1"/>
  <c r="I273" i="5"/>
  <c r="I272" i="5" s="1"/>
  <c r="I271" i="5" s="1"/>
  <c r="D37" i="4" s="1"/>
  <c r="H274" i="5"/>
  <c r="H273" i="5" s="1"/>
  <c r="H272" i="5" s="1"/>
  <c r="H271" i="5" s="1"/>
  <c r="C37" i="4" s="1"/>
  <c r="I260" i="5"/>
  <c r="I259" i="5" s="1"/>
  <c r="I258" i="5" s="1"/>
  <c r="H262" i="5"/>
  <c r="H261" i="5"/>
  <c r="I252" i="5"/>
  <c r="H253" i="5"/>
  <c r="H252" i="5" s="1"/>
  <c r="I192" i="5"/>
  <c r="I190" i="5" s="1"/>
  <c r="I189" i="5" s="1"/>
  <c r="I193" i="5"/>
  <c r="H194" i="5"/>
  <c r="H192" i="5" s="1"/>
  <c r="H190" i="5" s="1"/>
  <c r="H189" i="5" s="1"/>
  <c r="H183" i="5"/>
  <c r="H182" i="5" s="1"/>
  <c r="I183" i="5"/>
  <c r="I182" i="5" s="1"/>
  <c r="I186" i="5"/>
  <c r="H187" i="5"/>
  <c r="H186" i="5" s="1"/>
  <c r="I179" i="5"/>
  <c r="I178" i="5" s="1"/>
  <c r="I177" i="5" s="1"/>
  <c r="I176" i="5" s="1"/>
  <c r="H180" i="5"/>
  <c r="H179" i="5" s="1"/>
  <c r="H178" i="5" s="1"/>
  <c r="H177" i="5" s="1"/>
  <c r="H176" i="5" s="1"/>
  <c r="I173" i="5"/>
  <c r="I172" i="5" s="1"/>
  <c r="H174" i="5"/>
  <c r="H173" i="5" s="1"/>
  <c r="H172" i="5" s="1"/>
  <c r="H171" i="5" s="1"/>
  <c r="I167" i="5"/>
  <c r="I166" i="5" s="1"/>
  <c r="H168" i="5"/>
  <c r="H167" i="5" s="1"/>
  <c r="H166" i="5" s="1"/>
  <c r="H165" i="5" s="1"/>
  <c r="H159" i="5"/>
  <c r="I161" i="5"/>
  <c r="H162" i="5"/>
  <c r="H161" i="5" s="1"/>
  <c r="H160" i="5"/>
  <c r="H149" i="5"/>
  <c r="H147" i="5" s="1"/>
  <c r="H146" i="5" s="1"/>
  <c r="I149" i="5"/>
  <c r="H150" i="5"/>
  <c r="I150" i="5"/>
  <c r="H124" i="5"/>
  <c r="H123" i="5" s="1"/>
  <c r="H122" i="5" s="1"/>
  <c r="H121" i="5" s="1"/>
  <c r="I124" i="5"/>
  <c r="I123" i="5" s="1"/>
  <c r="H88" i="5"/>
  <c r="H85" i="5" s="1"/>
  <c r="I88" i="5"/>
  <c r="I85" i="5" s="1"/>
  <c r="I84" i="5" s="1"/>
  <c r="H89" i="3" l="1"/>
  <c r="H79" i="3" s="1"/>
  <c r="I516" i="5"/>
  <c r="D25" i="4"/>
  <c r="D23" i="4" s="1"/>
  <c r="I541" i="5"/>
  <c r="H541" i="5"/>
  <c r="I422" i="5"/>
  <c r="H476" i="5"/>
  <c r="H475" i="5" s="1"/>
  <c r="H154" i="5"/>
  <c r="H153" i="5" s="1"/>
  <c r="I548" i="5"/>
  <c r="H549" i="5"/>
  <c r="H548" i="5" s="1"/>
  <c r="F48" i="3"/>
  <c r="G48" i="3" s="1"/>
  <c r="I122" i="5"/>
  <c r="I121" i="5" s="1"/>
  <c r="I390" i="5"/>
  <c r="H535" i="5"/>
  <c r="I535" i="5"/>
  <c r="I527" i="5"/>
  <c r="I324" i="5"/>
  <c r="I323" i="5" s="1"/>
  <c r="H319" i="5"/>
  <c r="H318" i="5" s="1"/>
  <c r="H317" i="5" s="1"/>
  <c r="C16" i="4" s="1"/>
  <c r="C15" i="4" s="1"/>
  <c r="H452" i="5"/>
  <c r="H453" i="5" s="1"/>
  <c r="H345" i="5"/>
  <c r="C34" i="4" s="1"/>
  <c r="I560" i="5"/>
  <c r="I559" i="5" s="1"/>
  <c r="I558" i="5" s="1"/>
  <c r="H75" i="3"/>
  <c r="H54" i="3" s="1"/>
  <c r="H49" i="3" s="1"/>
  <c r="I165" i="5"/>
  <c r="I164" i="5" s="1"/>
  <c r="I147" i="5"/>
  <c r="I146" i="5" s="1"/>
  <c r="I265" i="5"/>
  <c r="I264" i="5" s="1"/>
  <c r="H66" i="3"/>
  <c r="H65" i="3" s="1"/>
  <c r="I171" i="5"/>
  <c r="I339" i="5"/>
  <c r="I338" i="5" s="1"/>
  <c r="D32" i="4" s="1"/>
  <c r="F47" i="3"/>
  <c r="G47" i="3" s="1"/>
  <c r="G80" i="3"/>
  <c r="I276" i="5"/>
  <c r="H422" i="5"/>
  <c r="H516" i="5"/>
  <c r="H276" i="5"/>
  <c r="H339" i="5"/>
  <c r="H338" i="5" s="1"/>
  <c r="H270" i="5"/>
  <c r="I270" i="5"/>
  <c r="H84" i="5"/>
  <c r="H164" i="5"/>
  <c r="H170" i="5"/>
  <c r="I257" i="5"/>
  <c r="H331" i="5"/>
  <c r="H324" i="5" s="1"/>
  <c r="H323" i="5" s="1"/>
  <c r="H333" i="5"/>
  <c r="H332" i="5" s="1"/>
  <c r="H391" i="5"/>
  <c r="H390" i="5" s="1"/>
  <c r="H389" i="5"/>
  <c r="I389" i="5"/>
  <c r="H408" i="5"/>
  <c r="H407" i="5" s="1"/>
  <c r="H406" i="5" s="1"/>
  <c r="H397" i="5" s="1"/>
  <c r="H260" i="5"/>
  <c r="H259" i="5" s="1"/>
  <c r="H258" i="5" s="1"/>
  <c r="H193" i="5"/>
  <c r="H420" i="5" l="1"/>
  <c r="I534" i="5"/>
  <c r="H534" i="5"/>
  <c r="C32" i="4"/>
  <c r="C30" i="4"/>
  <c r="I515" i="5"/>
  <c r="I170" i="5"/>
  <c r="D30" i="4"/>
  <c r="H316" i="5"/>
  <c r="H257" i="5"/>
  <c r="H255" i="5" s="1"/>
  <c r="I497" i="5"/>
  <c r="I496" i="5" s="1"/>
  <c r="I397" i="5"/>
  <c r="I366" i="5"/>
  <c r="I356" i="5"/>
  <c r="I327" i="5"/>
  <c r="D14" i="4"/>
  <c r="D13" i="4" s="1"/>
  <c r="I286" i="5"/>
  <c r="I255" i="5"/>
  <c r="I245" i="5"/>
  <c r="H69" i="3" s="1"/>
  <c r="I242" i="5"/>
  <c r="I232" i="5"/>
  <c r="I228" i="5"/>
  <c r="I224" i="5"/>
  <c r="I219" i="5"/>
  <c r="I215" i="5"/>
  <c r="I211" i="5"/>
  <c r="H56" i="3"/>
  <c r="I143" i="5"/>
  <c r="I118" i="5"/>
  <c r="I110" i="5"/>
  <c r="I99" i="5"/>
  <c r="I80" i="5"/>
  <c r="I56" i="5"/>
  <c r="I42" i="5"/>
  <c r="I41" i="5" s="1"/>
  <c r="H307" i="5" l="1"/>
  <c r="H306" i="5" s="1"/>
  <c r="I495" i="5"/>
  <c r="I420" i="5" s="1"/>
  <c r="I285" i="5"/>
  <c r="H55" i="3"/>
  <c r="I40" i="5"/>
  <c r="I241" i="5"/>
  <c r="D36" i="4" s="1"/>
  <c r="D35" i="4" s="1"/>
  <c r="I79" i="5"/>
  <c r="I78" i="5" s="1"/>
  <c r="I214" i="5"/>
  <c r="I107" i="5"/>
  <c r="I140" i="5"/>
  <c r="H93" i="3" s="1"/>
  <c r="H92" i="3" s="1"/>
  <c r="I227" i="5"/>
  <c r="I98" i="5"/>
  <c r="I97" i="5" s="1"/>
  <c r="I115" i="5"/>
  <c r="I210" i="5"/>
  <c r="I218" i="5"/>
  <c r="I222" i="5"/>
  <c r="I326" i="5"/>
  <c r="D33" i="4" s="1"/>
  <c r="D31" i="4" s="1"/>
  <c r="I355" i="5"/>
  <c r="H78" i="3"/>
  <c r="I361" i="5"/>
  <c r="I231" i="5"/>
  <c r="H68" i="3"/>
  <c r="I62" i="5"/>
  <c r="H60" i="3" l="1"/>
  <c r="H51" i="3" s="1"/>
  <c r="H83" i="3"/>
  <c r="H82" i="3" s="1"/>
  <c r="I354" i="5"/>
  <c r="D29" i="4"/>
  <c r="D12" i="4"/>
  <c r="I39" i="5"/>
  <c r="I360" i="5"/>
  <c r="I353" i="5" s="1"/>
  <c r="D20" i="4"/>
  <c r="I284" i="5"/>
  <c r="I283" i="5" s="1"/>
  <c r="I282" i="5" s="1"/>
  <c r="D42" i="4"/>
  <c r="D39" i="4" s="1"/>
  <c r="H71" i="3"/>
  <c r="I106" i="5"/>
  <c r="I139" i="5"/>
  <c r="I138" i="5" s="1"/>
  <c r="I127" i="5" s="1"/>
  <c r="H86" i="3"/>
  <c r="I226" i="5"/>
  <c r="D28" i="4" s="1"/>
  <c r="I221" i="5"/>
  <c r="D21" i="4" s="1"/>
  <c r="I217" i="5"/>
  <c r="I209" i="5"/>
  <c r="I213" i="5"/>
  <c r="I114" i="5"/>
  <c r="I240" i="5"/>
  <c r="I238" i="5" s="1"/>
  <c r="I237" i="5" s="1"/>
  <c r="H98" i="3"/>
  <c r="H97" i="3" s="1"/>
  <c r="I230" i="5"/>
  <c r="H53" i="3"/>
  <c r="H46" i="3" s="1"/>
  <c r="I200" i="5" l="1"/>
  <c r="D27" i="4"/>
  <c r="D26" i="4" s="1"/>
  <c r="D19" i="4"/>
  <c r="I236" i="5"/>
  <c r="I198" i="5"/>
  <c r="I197" i="5" s="1"/>
  <c r="I196" i="5" s="1"/>
  <c r="H77" i="3"/>
  <c r="H76" i="3" s="1"/>
  <c r="F23" i="2" s="1"/>
  <c r="I113" i="5"/>
  <c r="I105" i="5"/>
  <c r="H8" i="7"/>
  <c r="H13" i="7"/>
  <c r="H11" i="7" s="1"/>
  <c r="G36" i="5"/>
  <c r="G118" i="5"/>
  <c r="H118" i="5" s="1"/>
  <c r="G124" i="5"/>
  <c r="G123" i="5" s="1"/>
  <c r="G154" i="5"/>
  <c r="G202" i="5"/>
  <c r="G219" i="5"/>
  <c r="H219" i="5" s="1"/>
  <c r="G476" i="5"/>
  <c r="G498" i="5"/>
  <c r="H44" i="3" l="1"/>
  <c r="H202" i="5"/>
  <c r="F56" i="3"/>
  <c r="G56" i="3" s="1"/>
  <c r="G55" i="3" s="1"/>
  <c r="G201" i="5"/>
  <c r="H201" i="5" s="1"/>
  <c r="F22" i="3"/>
  <c r="F32" i="3"/>
  <c r="G245" i="5"/>
  <c r="H245" i="5" s="1"/>
  <c r="G69" i="3" s="1"/>
  <c r="G132" i="5"/>
  <c r="G131" i="5" s="1"/>
  <c r="G16" i="5"/>
  <c r="C12" i="4" l="1"/>
  <c r="G542" i="5"/>
  <c r="G386" i="5" l="1"/>
  <c r="G242" i="5"/>
  <c r="G193" i="5"/>
  <c r="G192" i="5"/>
  <c r="G190" i="5" s="1"/>
  <c r="G189" i="5" s="1"/>
  <c r="G512" i="5"/>
  <c r="G509" i="5"/>
  <c r="G508" i="5" s="1"/>
  <c r="G241" i="5" l="1"/>
  <c r="H241" i="5" s="1"/>
  <c r="C36" i="4" s="1"/>
  <c r="C35" i="4" s="1"/>
  <c r="H242" i="5"/>
  <c r="G122" i="5"/>
  <c r="G121" i="5" s="1"/>
  <c r="G88" i="5"/>
  <c r="G85" i="5" s="1"/>
  <c r="G84" i="5" s="1"/>
  <c r="G505" i="5"/>
  <c r="G504" i="5" s="1"/>
  <c r="G555" i="5"/>
  <c r="G554" i="5" s="1"/>
  <c r="G562" i="5"/>
  <c r="G561" i="5" s="1"/>
  <c r="G279" i="5"/>
  <c r="G278" i="5" s="1"/>
  <c r="G273" i="5"/>
  <c r="G272" i="5" s="1"/>
  <c r="G271" i="5" s="1"/>
  <c r="G270" i="5" s="1"/>
  <c r="G267" i="5"/>
  <c r="G266" i="5" s="1"/>
  <c r="G153" i="5"/>
  <c r="G156" i="5"/>
  <c r="G115" i="5"/>
  <c r="G110" i="5"/>
  <c r="G240" i="5" l="1"/>
  <c r="H240" i="5" s="1"/>
  <c r="H238" i="5" s="1"/>
  <c r="H237" i="5" s="1"/>
  <c r="G107" i="5"/>
  <c r="H107" i="5" s="1"/>
  <c r="H106" i="5" s="1"/>
  <c r="H110" i="5"/>
  <c r="G114" i="5"/>
  <c r="H115" i="5"/>
  <c r="G560" i="5"/>
  <c r="G559" i="5" s="1"/>
  <c r="G558" i="5" s="1"/>
  <c r="F75" i="3"/>
  <c r="H551" i="5"/>
  <c r="G265" i="5"/>
  <c r="G264" i="5" s="1"/>
  <c r="F66" i="3"/>
  <c r="G66" i="3" s="1"/>
  <c r="G277" i="5"/>
  <c r="G276" i="5" s="1"/>
  <c r="G503" i="5"/>
  <c r="G502" i="5" s="1"/>
  <c r="G106" i="5" l="1"/>
  <c r="G113" i="5"/>
  <c r="H113" i="5" s="1"/>
  <c r="H114" i="5"/>
  <c r="F54" i="3"/>
  <c r="F49" i="3" s="1"/>
  <c r="G49" i="3" s="1"/>
  <c r="G75" i="3"/>
  <c r="F65" i="3"/>
  <c r="G65" i="3" s="1"/>
  <c r="G345" i="5"/>
  <c r="G105" i="5" l="1"/>
  <c r="H105" i="5" s="1"/>
  <c r="G54" i="3"/>
  <c r="G252" i="5"/>
  <c r="G183" i="5"/>
  <c r="G186" i="5"/>
  <c r="G57" i="5" l="1"/>
  <c r="G56" i="5" s="1"/>
  <c r="H56" i="5" s="1"/>
  <c r="G55" i="5" l="1"/>
  <c r="F34" i="3"/>
  <c r="G34" i="3" s="1"/>
  <c r="G31" i="3" s="1"/>
  <c r="F36" i="3"/>
  <c r="F31" i="3" l="1"/>
  <c r="F17" i="3" l="1"/>
  <c r="F19" i="3"/>
  <c r="F26" i="3"/>
  <c r="F29" i="3"/>
  <c r="G15" i="5"/>
  <c r="G14" i="5" s="1"/>
  <c r="F16" i="3" l="1"/>
  <c r="D19" i="2" s="1"/>
  <c r="D18" i="2" s="1"/>
  <c r="B22" i="4"/>
  <c r="G102" i="5" l="1"/>
  <c r="G99" i="5" s="1"/>
  <c r="G54" i="5"/>
  <c r="G81" i="5"/>
  <c r="G80" i="5" s="1"/>
  <c r="H80" i="5" s="1"/>
  <c r="H79" i="5" s="1"/>
  <c r="H78" i="5" s="1"/>
  <c r="G75" i="5"/>
  <c r="G340" i="5"/>
  <c r="G339" i="5" s="1"/>
  <c r="G497" i="5"/>
  <c r="F83" i="3" l="1"/>
  <c r="F82" i="3" s="1"/>
  <c r="G82" i="3" s="1"/>
  <c r="H99" i="5"/>
  <c r="H98" i="5" s="1"/>
  <c r="H97" i="5" s="1"/>
  <c r="G79" i="5"/>
  <c r="G78" i="5" s="1"/>
  <c r="G74" i="5"/>
  <c r="G338" i="5"/>
  <c r="G496" i="5"/>
  <c r="G495" i="5" s="1"/>
  <c r="G337" i="5"/>
  <c r="G83" i="3" l="1"/>
  <c r="G73" i="5"/>
  <c r="G72" i="5" s="1"/>
  <c r="G98" i="5"/>
  <c r="G97" i="5" s="1"/>
  <c r="G492" i="5"/>
  <c r="G491" i="5" s="1"/>
  <c r="G490" i="5" s="1"/>
  <c r="G486" i="5"/>
  <c r="G485" i="5" s="1"/>
  <c r="G480" i="5"/>
  <c r="G545" i="5"/>
  <c r="G484" i="5" l="1"/>
  <c r="G541" i="5"/>
  <c r="G489" i="5"/>
  <c r="G483" i="5" l="1"/>
  <c r="G63" i="5" l="1"/>
  <c r="G61" i="5" l="1"/>
  <c r="G60" i="5" s="1"/>
  <c r="G62" i="5"/>
  <c r="G517" i="5"/>
  <c r="B25" i="4" s="1"/>
  <c r="G423" i="5"/>
  <c r="G426" i="5"/>
  <c r="G416" i="5"/>
  <c r="G394" i="5"/>
  <c r="G319" i="5"/>
  <c r="G312" i="5"/>
  <c r="G260" i="5"/>
  <c r="G259" i="5" s="1"/>
  <c r="G258" i="5" s="1"/>
  <c r="G257" i="5" s="1"/>
  <c r="G69" i="5"/>
  <c r="G68" i="5" s="1"/>
  <c r="H7" i="7"/>
  <c r="F98" i="3" l="1"/>
  <c r="F97" i="3" s="1"/>
  <c r="G97" i="3" s="1"/>
  <c r="H62" i="5"/>
  <c r="G67" i="5"/>
  <c r="G66" i="5" s="1"/>
  <c r="G391" i="5"/>
  <c r="G390" i="5" s="1"/>
  <c r="B18" i="4"/>
  <c r="G422" i="5"/>
  <c r="G98" i="3" l="1"/>
  <c r="G538" i="5"/>
  <c r="G537" i="5" s="1"/>
  <c r="G536" i="5" s="1"/>
  <c r="G530" i="5"/>
  <c r="G529" i="5" s="1"/>
  <c r="G521" i="5"/>
  <c r="G516" i="5"/>
  <c r="G459" i="5"/>
  <c r="G449" i="5"/>
  <c r="G448" i="5" s="1"/>
  <c r="G443" i="5"/>
  <c r="G441" i="5" s="1"/>
  <c r="G439" i="5" s="1"/>
  <c r="G438" i="5" s="1"/>
  <c r="G435" i="5"/>
  <c r="G431" i="5"/>
  <c r="G430" i="5" s="1"/>
  <c r="G415" i="5"/>
  <c r="G414" i="5" s="1"/>
  <c r="G413" i="5" s="1"/>
  <c r="G410" i="5"/>
  <c r="G408" i="5" s="1"/>
  <c r="G407" i="5" s="1"/>
  <c r="G406" i="5" s="1"/>
  <c r="G402" i="5"/>
  <c r="G401" i="5" s="1"/>
  <c r="G389" i="5"/>
  <c r="G385" i="5"/>
  <c r="G380" i="5"/>
  <c r="G379" i="5" s="1"/>
  <c r="G367" i="5"/>
  <c r="G366" i="5" s="1"/>
  <c r="G361" i="5" s="1"/>
  <c r="G364" i="5"/>
  <c r="G357" i="5"/>
  <c r="G348" i="5"/>
  <c r="G333" i="5"/>
  <c r="G328" i="5"/>
  <c r="G327" i="5" s="1"/>
  <c r="G318" i="5"/>
  <c r="G317" i="5" s="1"/>
  <c r="B16" i="4" s="1"/>
  <c r="B15" i="4" s="1"/>
  <c r="G303" i="5"/>
  <c r="G299" i="5" s="1"/>
  <c r="G296" i="5"/>
  <c r="G295" i="5" s="1"/>
  <c r="G287" i="5"/>
  <c r="G286" i="5" s="1"/>
  <c r="G232" i="5"/>
  <c r="G228" i="5"/>
  <c r="G224" i="5"/>
  <c r="G218" i="5"/>
  <c r="G215" i="5"/>
  <c r="G211" i="5"/>
  <c r="G179" i="5"/>
  <c r="G178" i="5" s="1"/>
  <c r="G177" i="5" s="1"/>
  <c r="G176" i="5" s="1"/>
  <c r="G173" i="5"/>
  <c r="G172" i="5" s="1"/>
  <c r="G167" i="5"/>
  <c r="G166" i="5" s="1"/>
  <c r="G161" i="5"/>
  <c r="G150" i="5"/>
  <c r="G149" i="5"/>
  <c r="F89" i="3" s="1"/>
  <c r="G143" i="5"/>
  <c r="G135" i="5"/>
  <c r="G42" i="5"/>
  <c r="G35" i="5"/>
  <c r="F69" i="3" s="1"/>
  <c r="G30" i="5"/>
  <c r="G29" i="5" s="1"/>
  <c r="G28" i="5" s="1"/>
  <c r="G27" i="5" s="1"/>
  <c r="G24" i="5"/>
  <c r="G23" i="5" s="1"/>
  <c r="F31" i="2"/>
  <c r="D31" i="2"/>
  <c r="G360" i="5" l="1"/>
  <c r="B20" i="4"/>
  <c r="E31" i="2"/>
  <c r="F87" i="3"/>
  <c r="F88" i="3"/>
  <c r="G285" i="5"/>
  <c r="B42" i="4" s="1"/>
  <c r="H286" i="5"/>
  <c r="H285" i="5" s="1"/>
  <c r="C42" i="4" s="1"/>
  <c r="C39" i="4" s="1"/>
  <c r="F79" i="3"/>
  <c r="G214" i="5"/>
  <c r="H215" i="5"/>
  <c r="G222" i="5"/>
  <c r="H224" i="5"/>
  <c r="H366" i="5"/>
  <c r="H361" i="5" s="1"/>
  <c r="C20" i="4" s="1"/>
  <c r="G326" i="5"/>
  <c r="B33" i="4" s="1"/>
  <c r="H327" i="5"/>
  <c r="H326" i="5" s="1"/>
  <c r="C33" i="4" s="1"/>
  <c r="C31" i="4" s="1"/>
  <c r="G210" i="5"/>
  <c r="H210" i="5" s="1"/>
  <c r="H211" i="5"/>
  <c r="G217" i="5"/>
  <c r="H217" i="5" s="1"/>
  <c r="H218" i="5"/>
  <c r="G227" i="5"/>
  <c r="H228" i="5"/>
  <c r="G140" i="5"/>
  <c r="H143" i="5"/>
  <c r="G231" i="5"/>
  <c r="H232" i="5"/>
  <c r="G384" i="5"/>
  <c r="G383" i="5" s="1"/>
  <c r="H385" i="5"/>
  <c r="H384" i="5" s="1"/>
  <c r="C24" i="4" s="1"/>
  <c r="C23" i="4" s="1"/>
  <c r="G293" i="5"/>
  <c r="G134" i="5"/>
  <c r="G130" i="5" s="1"/>
  <c r="G129" i="5" s="1"/>
  <c r="F68" i="3"/>
  <c r="G68" i="3" s="1"/>
  <c r="G528" i="5"/>
  <c r="H529" i="5"/>
  <c r="G165" i="5"/>
  <c r="G164" i="5" s="1"/>
  <c r="G22" i="5"/>
  <c r="G21" i="5" s="1"/>
  <c r="G356" i="5"/>
  <c r="G447" i="5"/>
  <c r="G446" i="5" s="1"/>
  <c r="G34" i="5"/>
  <c r="G33" i="5" s="1"/>
  <c r="G332" i="5"/>
  <c r="B32" i="4" s="1"/>
  <c r="G147" i="5"/>
  <c r="G146" i="5" s="1"/>
  <c r="B12" i="4"/>
  <c r="G535" i="5"/>
  <c r="G534" i="5" s="1"/>
  <c r="G238" i="5"/>
  <c r="B34" i="4"/>
  <c r="G171" i="5"/>
  <c r="G170" i="5" s="1"/>
  <c r="G13" i="5"/>
  <c r="G255" i="5"/>
  <c r="G331" i="5"/>
  <c r="G292" i="5"/>
  <c r="B37" i="4"/>
  <c r="B36" i="4"/>
  <c r="G400" i="5"/>
  <c r="G399" i="5" s="1"/>
  <c r="G397" i="5" s="1"/>
  <c r="G316" i="5"/>
  <c r="G302" i="5"/>
  <c r="F58" i="3" s="1"/>
  <c r="B38" i="4"/>
  <c r="G41" i="5"/>
  <c r="G311" i="5"/>
  <c r="G310" i="5" s="1"/>
  <c r="B14" i="4" s="1"/>
  <c r="B13" i="4" s="1"/>
  <c r="G309" i="5"/>
  <c r="G378" i="5"/>
  <c r="G370" i="5" s="1"/>
  <c r="G325" i="5"/>
  <c r="G344" i="5"/>
  <c r="G527" i="5" l="1"/>
  <c r="G515" i="5" s="1"/>
  <c r="H528" i="5"/>
  <c r="H527" i="5" s="1"/>
  <c r="H515" i="5" s="1"/>
  <c r="G139" i="5"/>
  <c r="F93" i="3"/>
  <c r="F92" i="3" s="1"/>
  <c r="G92" i="3" s="1"/>
  <c r="G284" i="5"/>
  <c r="G283" i="5" s="1"/>
  <c r="G282" i="5" s="1"/>
  <c r="G209" i="5"/>
  <c r="H209" i="5" s="1"/>
  <c r="B27" i="4"/>
  <c r="B24" i="4"/>
  <c r="B23" i="4" s="1"/>
  <c r="G89" i="3"/>
  <c r="G79" i="3" s="1"/>
  <c r="H284" i="5"/>
  <c r="H283" i="5" s="1"/>
  <c r="H282" i="5" s="1"/>
  <c r="H236" i="5" s="1"/>
  <c r="F60" i="3"/>
  <c r="G40" i="5"/>
  <c r="G39" i="5" s="1"/>
  <c r="G11" i="5" s="1"/>
  <c r="H41" i="5"/>
  <c r="H40" i="5" s="1"/>
  <c r="H356" i="5"/>
  <c r="H355" i="5" s="1"/>
  <c r="F61" i="3"/>
  <c r="H360" i="5"/>
  <c r="H383" i="5"/>
  <c r="G88" i="3"/>
  <c r="F78" i="3"/>
  <c r="G78" i="3" s="1"/>
  <c r="G138" i="5"/>
  <c r="H138" i="5" s="1"/>
  <c r="H127" i="5" s="1"/>
  <c r="H139" i="5"/>
  <c r="C27" i="4" s="1"/>
  <c r="G221" i="5"/>
  <c r="H222" i="5"/>
  <c r="G230" i="5"/>
  <c r="H230" i="5" s="1"/>
  <c r="H231" i="5"/>
  <c r="F72" i="3"/>
  <c r="G72" i="3" s="1"/>
  <c r="H140" i="5"/>
  <c r="G226" i="5"/>
  <c r="H227" i="5"/>
  <c r="G213" i="5"/>
  <c r="H213" i="5" s="1"/>
  <c r="H214" i="5"/>
  <c r="G87" i="3"/>
  <c r="F53" i="3"/>
  <c r="F55" i="3"/>
  <c r="G355" i="5"/>
  <c r="B29" i="4" s="1"/>
  <c r="F86" i="3"/>
  <c r="G86" i="3" s="1"/>
  <c r="G237" i="5"/>
  <c r="B41" i="4"/>
  <c r="B31" i="4"/>
  <c r="G300" i="5"/>
  <c r="G475" i="5"/>
  <c r="G420" i="5" s="1"/>
  <c r="B35" i="4"/>
  <c r="G324" i="5"/>
  <c r="G323" i="5" s="1"/>
  <c r="G307" i="5"/>
  <c r="G306" i="5" s="1"/>
  <c r="H39" i="5" l="1"/>
  <c r="C19" i="4"/>
  <c r="H354" i="5"/>
  <c r="H353" i="5" s="1"/>
  <c r="C29" i="4"/>
  <c r="F59" i="3"/>
  <c r="B11" i="4"/>
  <c r="B10" i="4" s="1"/>
  <c r="F71" i="3"/>
  <c r="G71" i="3" s="1"/>
  <c r="H226" i="5"/>
  <c r="C28" i="4" s="1"/>
  <c r="B28" i="4"/>
  <c r="G93" i="3"/>
  <c r="B19" i="4"/>
  <c r="G53" i="3"/>
  <c r="F46" i="3"/>
  <c r="G46" i="3" s="1"/>
  <c r="F77" i="3"/>
  <c r="F76" i="3" s="1"/>
  <c r="F51" i="3"/>
  <c r="B21" i="4"/>
  <c r="H221" i="5"/>
  <c r="C21" i="4" s="1"/>
  <c r="G200" i="5"/>
  <c r="F52" i="3"/>
  <c r="G354" i="5"/>
  <c r="G353" i="5" s="1"/>
  <c r="B40" i="4"/>
  <c r="B39" i="4" s="1"/>
  <c r="B30" i="4"/>
  <c r="B26" i="4" s="1"/>
  <c r="G236" i="5"/>
  <c r="C26" i="4" l="1"/>
  <c r="H200" i="5"/>
  <c r="H198" i="5" s="1"/>
  <c r="H197" i="5" s="1"/>
  <c r="H196" i="5" s="1"/>
  <c r="D23" i="2"/>
  <c r="B17" i="4"/>
  <c r="B9" i="4" s="1"/>
  <c r="G77" i="3"/>
  <c r="G76" i="3" s="1"/>
  <c r="E23" i="2" s="1"/>
  <c r="F44" i="3"/>
  <c r="G198" i="5"/>
  <c r="G197" i="5" s="1"/>
  <c r="G196" i="5" s="1"/>
  <c r="F45" i="3"/>
  <c r="F50" i="3"/>
  <c r="G352" i="5"/>
  <c r="G351" i="5" s="1"/>
  <c r="F43" i="3" l="1"/>
  <c r="D22" i="2"/>
  <c r="D21" i="2" s="1"/>
  <c r="D24" i="2" s="1"/>
  <c r="G182" i="5"/>
  <c r="G127" i="5" s="1"/>
  <c r="G10" i="5" l="1"/>
  <c r="G9" i="5" s="1"/>
  <c r="G8" i="5" s="1"/>
  <c r="I69" i="5"/>
  <c r="I68" i="5" s="1"/>
  <c r="H61" i="3" s="1"/>
  <c r="H52" i="3" s="1"/>
  <c r="H45" i="3" s="1"/>
  <c r="H43" i="3" s="1"/>
  <c r="H69" i="5"/>
  <c r="H68" i="5" s="1"/>
  <c r="H67" i="5" s="1"/>
  <c r="C18" i="4" s="1"/>
  <c r="C17" i="4" s="1"/>
  <c r="H66" i="5" l="1"/>
  <c r="I67" i="5"/>
  <c r="D18" i="4" s="1"/>
  <c r="D17" i="4" s="1"/>
  <c r="I66" i="5" l="1"/>
  <c r="G61" i="3"/>
  <c r="G52" i="3" l="1"/>
  <c r="G45" i="3"/>
  <c r="G10" i="3" l="1"/>
  <c r="E19" i="2" s="1"/>
  <c r="E18" i="2" s="1"/>
  <c r="F19" i="2"/>
  <c r="F18" i="2" s="1"/>
  <c r="H352" i="5"/>
  <c r="H351" i="5" s="1"/>
  <c r="I352" i="5"/>
  <c r="I351" i="5" s="1"/>
  <c r="H47" i="5" l="1"/>
  <c r="H46" i="5" s="1"/>
  <c r="C11" i="4" s="1"/>
  <c r="C10" i="4" s="1"/>
  <c r="C9" i="4" s="1"/>
  <c r="I46" i="5"/>
  <c r="I45" i="5" l="1"/>
  <c r="I11" i="5" s="1"/>
  <c r="I10" i="5" s="1"/>
  <c r="I9" i="5" s="1"/>
  <c r="I8" i="5" s="1"/>
  <c r="D11" i="4"/>
  <c r="D10" i="4" s="1"/>
  <c r="D9" i="4" s="1"/>
  <c r="G44" i="3"/>
  <c r="G51" i="3"/>
  <c r="H50" i="3"/>
  <c r="H45" i="5"/>
  <c r="G60" i="3"/>
  <c r="H59" i="3"/>
  <c r="G59" i="3" s="1"/>
  <c r="H11" i="5" l="1"/>
  <c r="H10" i="5" s="1"/>
  <c r="H9" i="5" s="1"/>
  <c r="H8" i="5" s="1"/>
  <c r="G50" i="3"/>
  <c r="F22" i="2"/>
  <c r="G43" i="3"/>
  <c r="F21" i="2" l="1"/>
  <c r="F24" i="2" s="1"/>
  <c r="E22" i="2"/>
  <c r="E21" i="2" s="1"/>
  <c r="E24" i="2" s="1"/>
</calcChain>
</file>

<file path=xl/sharedStrings.xml><?xml version="1.0" encoding="utf-8"?>
<sst xmlns="http://schemas.openxmlformats.org/spreadsheetml/2006/main" count="1025" uniqueCount="386">
  <si>
    <t>I. OPĆI DIO</t>
  </si>
  <si>
    <t>Članak 1.</t>
  </si>
  <si>
    <t>A) SAŽETAK RAČUNA PRIHODA I RASHODA</t>
  </si>
  <si>
    <t>OPIS</t>
  </si>
  <si>
    <t>PRIHODI UKUPNO</t>
  </si>
  <si>
    <t>Prihodi poslovanja</t>
  </si>
  <si>
    <t>Prihodi od prodaje nefinancijske imovine</t>
  </si>
  <si>
    <t>RASHODI UKUPNO</t>
  </si>
  <si>
    <t>Rashodi poslovanja</t>
  </si>
  <si>
    <t>Rashodi za nabavu nefinancijske imovine</t>
  </si>
  <si>
    <t>RAZLIKA - VIŠAK (+) / MANJAK (-)</t>
  </si>
  <si>
    <t>B)   SAŽETAK RAČUNA FINANCIRANJA</t>
  </si>
  <si>
    <t>PRIMICI OD FINANCIJSKE IMOVINE I ZADUŽIVANJA</t>
  </si>
  <si>
    <t>IZDACI ZA FINANCIJSKU IMOVINU I OTPLATE ZAJMOVA</t>
  </si>
  <si>
    <t>NETO FINANCIRANJA</t>
  </si>
  <si>
    <t>VIŠAK PRIHODA I PRIMITAKA</t>
  </si>
  <si>
    <t>UKUPAN DONOS VIŠKA/MANJKA IZ PRETHODNE(IH) GODINE</t>
  </si>
  <si>
    <t>VIŠAK/MANJAK IZ PREDHODNE(IH) GODINE KOJI ĆE SE RASPOREDITI/POKRITI</t>
  </si>
  <si>
    <t>Članak 2.</t>
  </si>
  <si>
    <t>Razred</t>
  </si>
  <si>
    <t>Skupina</t>
  </si>
  <si>
    <t>Izvor</t>
  </si>
  <si>
    <t>Naziv prihoda</t>
  </si>
  <si>
    <t>Prihodi od poreza</t>
  </si>
  <si>
    <t>Opći prihodi i primici</t>
  </si>
  <si>
    <t>Pomoći iz inozemstva (darovnice) i unutar općeg proračuna</t>
  </si>
  <si>
    <t>Pomoći</t>
  </si>
  <si>
    <t>Prihodi od imovine</t>
  </si>
  <si>
    <t>Prihodi za posebne namjene</t>
  </si>
  <si>
    <t>Prihodi od administrativnih pristojbi i po posebnim propisima</t>
  </si>
  <si>
    <t>Kazne, upravne mjere i ostali prihodi</t>
  </si>
  <si>
    <t>Naziv rashoda</t>
  </si>
  <si>
    <t>Prihodi od prodaje neproizvedene dugotrajne imovine</t>
  </si>
  <si>
    <t>Prihodi od prodaje ili zamjene nefinancijske imovine</t>
  </si>
  <si>
    <t>Prihodi od prodaje proizvedene dugotrajne imovine</t>
  </si>
  <si>
    <t>RASHODI POSLOVANJA</t>
  </si>
  <si>
    <t>Rashodi za zaposlene</t>
  </si>
  <si>
    <t>Materijalni rashodi</t>
  </si>
  <si>
    <t>Financijski rashodi</t>
  </si>
  <si>
    <t>Pomoći dane u inozemstvo i unutar općeg proračuna</t>
  </si>
  <si>
    <t>Naknade građanima i kućanstvima na temelju osoiguranja i druge naknade</t>
  </si>
  <si>
    <t>Ostali rashodi</t>
  </si>
  <si>
    <t>Rashodi za nabavu neproizvedene dugotrajne imovine</t>
  </si>
  <si>
    <t>Rashodi za nabavu proizvedene dugotrajne imovine</t>
  </si>
  <si>
    <t>Rashodi za dodatna ulaganja na nefinancijskoj imovini</t>
  </si>
  <si>
    <t>RASHODI PREMA FUNKCIJSKOJ KLASIFIKACIJI</t>
  </si>
  <si>
    <t>BROJČANA OZNAKA I NAZIV</t>
  </si>
  <si>
    <t>UKUPNI RASHODI</t>
  </si>
  <si>
    <t>01 Opće javne usluge</t>
  </si>
  <si>
    <t>011 Izvršna i zakonodavna tijela, financijski i fiskalni poslovi</t>
  </si>
  <si>
    <t>013 Opće usluge</t>
  </si>
  <si>
    <t>022 Civilna obrana</t>
  </si>
  <si>
    <t>03 Javni red i sigurnost</t>
  </si>
  <si>
    <t>032 Usluge protupožarne zaštite</t>
  </si>
  <si>
    <t>04 Ekonomski poslovi</t>
  </si>
  <si>
    <t>042 Poljoprivreda</t>
  </si>
  <si>
    <t>043 Gorivo i energija</t>
  </si>
  <si>
    <t>045 Cestovni promet</t>
  </si>
  <si>
    <t>046 Komunikacije</t>
  </si>
  <si>
    <t>051 Gospodarenje otpadom</t>
  </si>
  <si>
    <t>06 Usluge unapređenja stanovanja i zajednice</t>
  </si>
  <si>
    <t>062 Razvoj zajednice</t>
  </si>
  <si>
    <t>063 Opskrba vodom</t>
  </si>
  <si>
    <t>064 Ulična rasvjeta</t>
  </si>
  <si>
    <t>066 Rashodi vezani uz stanovanje i komunalne pogodnosti</t>
  </si>
  <si>
    <t>08 Rekreacija, kultura i religija</t>
  </si>
  <si>
    <t>081 Službe rekreacije i sporta</t>
  </si>
  <si>
    <t>082 Služba kulture</t>
  </si>
  <si>
    <t>084 Religijske i druge službe</t>
  </si>
  <si>
    <t>09 Obrazovanje</t>
  </si>
  <si>
    <t>091 Predškolsko i osnovno obrazovanje</t>
  </si>
  <si>
    <t>092 Srednjoškolsko obrazovanje</t>
  </si>
  <si>
    <t>094 Visoka naobrazba</t>
  </si>
  <si>
    <t>10 Socijalna zaštita</t>
  </si>
  <si>
    <t>102 Starost</t>
  </si>
  <si>
    <t>106 Stanovanje</t>
  </si>
  <si>
    <t>109 Aktivnosti socijalne zaštite koji nisu drugdje svrstani</t>
  </si>
  <si>
    <t>II. POSEBNI DIO</t>
  </si>
  <si>
    <t>Članak 3.</t>
  </si>
  <si>
    <t>Podskupina</t>
  </si>
  <si>
    <t>Šifra programska Program/Projekt/Aktivnost</t>
  </si>
  <si>
    <t>VRSTA RASHODA I IZDATAKA</t>
  </si>
  <si>
    <t>UKUPNO RASHODI/ IZDACI</t>
  </si>
  <si>
    <t>RAZDJEL 001 OPĆINSKO VIJEĆE I OPĆINSKI NAČELNIK</t>
  </si>
  <si>
    <t>GLAVA 00101 OPĆINSKO VIJEĆE I OPĆINSKI NAČELNIK</t>
  </si>
  <si>
    <t>PROGRAM 1001 OPĆINSKO VIJEĆE I OPĆINSKI NAČELNIK</t>
  </si>
  <si>
    <t>A 1001 01</t>
  </si>
  <si>
    <t>Redovan rad predstavničkog i izvršnog tijela</t>
  </si>
  <si>
    <t>0111</t>
  </si>
  <si>
    <t>Funkcijska klasifikacija: 0111 Izvršna i zakonodavna tijela</t>
  </si>
  <si>
    <t>IZVOR FINANCIRANJA: 01  OPĆI PRIHODI I PRIMICI</t>
  </si>
  <si>
    <t>3</t>
  </si>
  <si>
    <t>32</t>
  </si>
  <si>
    <t>36</t>
  </si>
  <si>
    <t>37</t>
  </si>
  <si>
    <t>Naknade građanima i kućanstvima na temelju osiguranja i dr. naknade</t>
  </si>
  <si>
    <t>0421</t>
  </si>
  <si>
    <t>Funkcijska klasifikacija: 0421 Poljoprivreda</t>
  </si>
  <si>
    <t>IZVOR FINANCIRANJA: 04 PRIHODI ZA POSEBNE NAMJENE</t>
  </si>
  <si>
    <t>A 1001 02</t>
  </si>
  <si>
    <t>Rad političkih stranaka</t>
  </si>
  <si>
    <t>38</t>
  </si>
  <si>
    <t xml:space="preserve">Ostali rashodi </t>
  </si>
  <si>
    <t>A 1001 03</t>
  </si>
  <si>
    <t>Sponzorstva</t>
  </si>
  <si>
    <t>A 1001 04</t>
  </si>
  <si>
    <t>Razvoj stanovanja</t>
  </si>
  <si>
    <t>Funkcijska klasifikacija: 1060 Stanovanje</t>
  </si>
  <si>
    <t>Naknade građanima i kućanstvma na tem.osig. i dr.naknade</t>
  </si>
  <si>
    <t>A 1001 05</t>
  </si>
  <si>
    <t>Rad vijeća nacionalnih manjina</t>
  </si>
  <si>
    <t>A 1001 06</t>
  </si>
  <si>
    <t>Izbori</t>
  </si>
  <si>
    <t>A 1001 07</t>
  </si>
  <si>
    <t>0620</t>
  </si>
  <si>
    <t>Funkcijska klasifikacija: 0620 Razvoj zajednice</t>
  </si>
  <si>
    <t>K 1002 01</t>
  </si>
  <si>
    <t>Postrojenja i oprema</t>
  </si>
  <si>
    <t>IZVOR FINANCIRANJA: 01 OPĆI PRIHODI</t>
  </si>
  <si>
    <t>4</t>
  </si>
  <si>
    <t>42</t>
  </si>
  <si>
    <t>K 1002 02</t>
  </si>
  <si>
    <t>Rekonstrukcija i adaptacija Galerije Hlebine</t>
  </si>
  <si>
    <t>IZVOR FINANCIRANJA: 01 OPĆI PRIHODI I PRIMICI</t>
  </si>
  <si>
    <t>IZVOR FINANCIRANJA: 05 POMOĆI</t>
  </si>
  <si>
    <t>45</t>
  </si>
  <si>
    <t>K 1002 03</t>
  </si>
  <si>
    <t>Izgradnja turističke infrastrukture</t>
  </si>
  <si>
    <t>K 1002 04</t>
  </si>
  <si>
    <t>Ulaganje u građevinske objekte</t>
  </si>
  <si>
    <t>0660</t>
  </si>
  <si>
    <t>Funkcijska klasifikacija: 0660 Rashodi vezani uz stanovanje i komunalne pogodnosti koji nisu drugdje svrstani</t>
  </si>
  <si>
    <t>41</t>
  </si>
  <si>
    <t>K 1002 05</t>
  </si>
  <si>
    <t>Otkup nekretnina</t>
  </si>
  <si>
    <t>K 1002 06</t>
  </si>
  <si>
    <t>Rekonstrukcija ulaza na groblje</t>
  </si>
  <si>
    <t>K 1002 07</t>
  </si>
  <si>
    <t>Rekonstrukcija pješačkog ulaza u Galeriju Hlebine</t>
  </si>
  <si>
    <t>RAZDJEL 002 JEDINSTVENI UPRAVNI ODJEL</t>
  </si>
  <si>
    <t>GLAVA 00201 JEDINSTVENI UPRAVNI ODJEL</t>
  </si>
  <si>
    <t>PROGRAM  1003 FINANCIRANJE OSNOVNIH AKTIVNOSTI</t>
  </si>
  <si>
    <t>A 1003 01</t>
  </si>
  <si>
    <t>Redovna djelatnost</t>
  </si>
  <si>
    <t>0131</t>
  </si>
  <si>
    <t>Funkcijska klasifikacija: 0131 Opće usluge vezane za službenike</t>
  </si>
  <si>
    <t xml:space="preserve">IZVOR FINANCIRANJA: 05  POMOĆI </t>
  </si>
  <si>
    <t>31</t>
  </si>
  <si>
    <t>0432</t>
  </si>
  <si>
    <t>Funkcijska klasifikacija: 0432 Nafta i prirodni plin</t>
  </si>
  <si>
    <t>0435</t>
  </si>
  <si>
    <t>Funkcijska klasifikacija: 0435 Električna energija</t>
  </si>
  <si>
    <t>Funkcijska klasifikacija: 0436 Ostale vrste energije</t>
  </si>
  <si>
    <t>0460</t>
  </si>
  <si>
    <t>Funkcijska klasifikacija: 0460 Komunikacija</t>
  </si>
  <si>
    <t>IZVOR FINANCIRANJA: 05  POMOĆI</t>
  </si>
  <si>
    <t>0630</t>
  </si>
  <si>
    <t>Funkcijska klasifikacija: 0630 Opskrba vodom</t>
  </si>
  <si>
    <t>0112</t>
  </si>
  <si>
    <t>Funkcijska klasifikacija: 0112 Financijski i fiskalni poslovi</t>
  </si>
  <si>
    <t>34</t>
  </si>
  <si>
    <t>RAZDJEL 003 DRUŠVENE, SOCIJALNE I DRUGE DJELATNOSTI</t>
  </si>
  <si>
    <t>GLAVA 00301 ODGOJ I OBRAZOVANJE</t>
  </si>
  <si>
    <t>PROGRAM 1004 PREDŠKOLSKI ODGOJ</t>
  </si>
  <si>
    <t>A 1004 01</t>
  </si>
  <si>
    <t>Predškolski odgoj</t>
  </si>
  <si>
    <t>0911</t>
  </si>
  <si>
    <t>Funkcijska klasifikacija: 0911 Predškolsko obrazovanje</t>
  </si>
  <si>
    <t>Naknade građanima i kućanstvima na temelju osiguranja i druge naknade</t>
  </si>
  <si>
    <t>PROGRAM 1005 OBRAZOVANJE</t>
  </si>
  <si>
    <t>A 1005 01</t>
  </si>
  <si>
    <t>Osnovno obrazovanje</t>
  </si>
  <si>
    <t>0912</t>
  </si>
  <si>
    <t>Funkcijska klasifikacija: 0912 Osnovno obrazovanje</t>
  </si>
  <si>
    <t>K 1005 02</t>
  </si>
  <si>
    <t>Kapitalna ulaganja u PŠ Hlebine</t>
  </si>
  <si>
    <t>A 1005 03</t>
  </si>
  <si>
    <t>Srednjoškolsko obrazovanje</t>
  </si>
  <si>
    <t>0921</t>
  </si>
  <si>
    <t>Funkcijska klasifikacija: 0921 Srednjoškolsko obrazovanje</t>
  </si>
  <si>
    <t>A 1005 04</t>
  </si>
  <si>
    <t>Visokoškolsko obrazovanje</t>
  </si>
  <si>
    <t>0941</t>
  </si>
  <si>
    <t>Funkcijska klasifikacija: 0941 Visokoškolsko obrazovanje</t>
  </si>
  <si>
    <t>GLAVA 00302 SOCIJALNA SKRB</t>
  </si>
  <si>
    <t>PROGRAM 1006 SOCIJALNA SKRB</t>
  </si>
  <si>
    <t xml:space="preserve"> A 1006 01</t>
  </si>
  <si>
    <t>Naknade za potpore građanima, kućanstvima i udrugama</t>
  </si>
  <si>
    <t>1090</t>
  </si>
  <si>
    <t>Funkcijska klasifikacija: 1090 Aktivnosti socijane zaštite koje nisu drugdje svrstane</t>
  </si>
  <si>
    <t>1020</t>
  </si>
  <si>
    <t>Funkcijska klasifikacija: 1020 Starost</t>
  </si>
  <si>
    <t>Tekući projekt:  Zaposli pa pomozi - 3. faza</t>
  </si>
  <si>
    <t>Tekući projekt: Razvojna udruga Ludbreg</t>
  </si>
  <si>
    <t>GLAVA  00303 ZAŠTITA I SIGURNOST</t>
  </si>
  <si>
    <t>PROGRAM 1007 ORGANIZIRANJE I PROVOĐENJE ZAŠTITE I SPAŠAVANJA</t>
  </si>
  <si>
    <t>A 1007 01</t>
  </si>
  <si>
    <t>Zaštita i spašavanje</t>
  </si>
  <si>
    <t>0220</t>
  </si>
  <si>
    <t>Funkcijska klasifikacija: 0220 Civilna obrana</t>
  </si>
  <si>
    <t>A 1007 02</t>
  </si>
  <si>
    <t>Zaštita od požara</t>
  </si>
  <si>
    <t>0320</t>
  </si>
  <si>
    <t>Funkcijska klasifikacija: 0320 Usluge protupožarne zaštite</t>
  </si>
  <si>
    <t>GLAVA 00304 OSTALE DRUŠTVENE DJELATNOSTI</t>
  </si>
  <si>
    <t>PROGRAM 1008 OSTALE DRUŠTVENE DJELATNOSTI</t>
  </si>
  <si>
    <t>A 1008 01</t>
  </si>
  <si>
    <t>Kultura</t>
  </si>
  <si>
    <t>0820</t>
  </si>
  <si>
    <t>Funkcijska klasifikacija: 0820 Služba kulture</t>
  </si>
  <si>
    <t>A 1008 02</t>
  </si>
  <si>
    <t>0810</t>
  </si>
  <si>
    <t>Funkcijska klasifikacija: 0810 Službe rekreacije i sporta</t>
  </si>
  <si>
    <t>A 1008 03</t>
  </si>
  <si>
    <t>Ostale udruge, zajednice i društva</t>
  </si>
  <si>
    <t>0840</t>
  </si>
  <si>
    <t>Funkcijska klasifikacija: 0840 Religijske i druge službe zajednice</t>
  </si>
  <si>
    <t>RAZDJEL 004 KOMUNALNO GOSPODARSTVO</t>
  </si>
  <si>
    <t>PROGRAM 1009 ODRŽAVANJE KOMUNALNE INFRASTRUKTURE</t>
  </si>
  <si>
    <t>A 1009 01</t>
  </si>
  <si>
    <t>0640</t>
  </si>
  <si>
    <t>Funkcijska klasifikacija: 0640 Ulična rasvjeta</t>
  </si>
  <si>
    <t>A 1009 02</t>
  </si>
  <si>
    <t>Nerazvrstane ceste, poljski putovi i vodotoci</t>
  </si>
  <si>
    <t>0451</t>
  </si>
  <si>
    <t>Funkcijska klasifikacija: 0451 Cestovni promet</t>
  </si>
  <si>
    <t>A 1009 03</t>
  </si>
  <si>
    <t>Održavanje groblja i javnih površina</t>
  </si>
  <si>
    <t>Funkcijska klasifikacija: 0660 Rashodi vezani za stanovanje i komunalnu pogodnosti koji nisu drugdje svrstani</t>
  </si>
  <si>
    <t>A 1009 04</t>
  </si>
  <si>
    <t>0510</t>
  </si>
  <si>
    <t>Funkcijska klasifikacija: 0510 Gospodarenje otpadom</t>
  </si>
  <si>
    <t>K 1009 01</t>
  </si>
  <si>
    <t>PROGRAM 1010 OSTALE KOMUNALNE DJELATNOSTI</t>
  </si>
  <si>
    <t xml:space="preserve">A 1010 01 </t>
  </si>
  <si>
    <t>Javni radovi</t>
  </si>
  <si>
    <t>Funkcijska klasifikacija: 0660 Rashodi vezani za stanovanje i komunalne pogodnosi koji nisu drugdje svrstani</t>
  </si>
  <si>
    <t>A 1010 02</t>
  </si>
  <si>
    <t>Zdravstvene, veterinarske i laboratorijske usluge</t>
  </si>
  <si>
    <t>Funkcijska klasifikacija: 0660 Rashodi vezani za stanovanje i komunalne pogodnosti koji nisu drugdje svrstani</t>
  </si>
  <si>
    <t>A 1010 03</t>
  </si>
  <si>
    <t>Ostali komunalni poslovi koji nisu drugdje svrstani</t>
  </si>
  <si>
    <t>PROGRAM 1011 GRAĐENJA KOMUNALNE INFRASTRUKTURE</t>
  </si>
  <si>
    <t>K 1011 01</t>
  </si>
  <si>
    <t>Rekonstrukcija javne rasvjete – LED</t>
  </si>
  <si>
    <t>K 1011 02</t>
  </si>
  <si>
    <t>Rekonstrukcija ograde na groblju</t>
  </si>
  <si>
    <t xml:space="preserve">IZVOR FINANCIRANJA: 04 PRIHODI ZA POSEBNE NAMJENE </t>
  </si>
  <si>
    <t xml:space="preserve">IZVOR FINANCIRANJA: 01 OPĆI PRIHODI I PRIMICI </t>
  </si>
  <si>
    <t>K 1011 03</t>
  </si>
  <si>
    <t>Izgradnja staza ispred Galerije Hlebine</t>
  </si>
  <si>
    <t>K 1011 04</t>
  </si>
  <si>
    <t>K 1012 01</t>
  </si>
  <si>
    <t>Sustav kanalizacije</t>
  </si>
  <si>
    <t>K 1012 02</t>
  </si>
  <si>
    <t>Sustav vodoopskrbe</t>
  </si>
  <si>
    <t>PROGRAM 1013 CESTOVNI PROMET</t>
  </si>
  <si>
    <t>K 1013 01</t>
  </si>
  <si>
    <t>Kapitalna pomoć ŽUC-u</t>
  </si>
  <si>
    <t>Članak 4.</t>
  </si>
  <si>
    <t>B) RAČUN FINANCIRANJA</t>
  </si>
  <si>
    <t>Naziv</t>
  </si>
  <si>
    <t>Primici od financijske imovine i zaduživanja</t>
  </si>
  <si>
    <t>Primici od zaduživanja</t>
  </si>
  <si>
    <t>Izdaci za financijsku imov. i otp. zajmova</t>
  </si>
  <si>
    <t>Izdaci za dionice i udjele uglavnici</t>
  </si>
  <si>
    <t>Izdaci za otplatu glav.</t>
  </si>
  <si>
    <t>Članak 5.</t>
  </si>
  <si>
    <t>PRIHODI POSLOVANJA</t>
  </si>
  <si>
    <t>02 Obrana</t>
  </si>
  <si>
    <t>05 Zaštita okoliša</t>
  </si>
  <si>
    <t>K 1011 05</t>
  </si>
  <si>
    <t>A 1001 08</t>
  </si>
  <si>
    <t>Povrat kratkoročnih zajmova</t>
  </si>
  <si>
    <t>5</t>
  </si>
  <si>
    <t>Izdaci za financijsku imovinu i otplate zajmova</t>
  </si>
  <si>
    <t>54</t>
  </si>
  <si>
    <t>Izdaci za otplatu glavnice primljenih kredita i zajmova</t>
  </si>
  <si>
    <t>A 1001 09</t>
  </si>
  <si>
    <t>K 1013 02</t>
  </si>
  <si>
    <t>K 1011 06</t>
  </si>
  <si>
    <t>K 1011 07</t>
  </si>
  <si>
    <t>Nerazvrstanih cesta Hlebine-Komatnica</t>
  </si>
  <si>
    <t>K 1011 08</t>
  </si>
  <si>
    <t>K 1011 09</t>
  </si>
  <si>
    <t xml:space="preserve">Autobusno stajalište </t>
  </si>
  <si>
    <t>Pametna klupa</t>
  </si>
  <si>
    <t>Gospodarenje otpadom/održavanje čistoće javnih površina</t>
  </si>
  <si>
    <t>Redovna djelatnost - Sport i rekreacija</t>
  </si>
  <si>
    <t>Kapitalne donacije - sport i rekreacija</t>
  </si>
  <si>
    <t>A 1001 10</t>
  </si>
  <si>
    <t>Poticanje energetskog razvoja kućanstva</t>
  </si>
  <si>
    <t>A 1001 11</t>
  </si>
  <si>
    <t>Turizam</t>
  </si>
  <si>
    <t>0473</t>
  </si>
  <si>
    <t>Funkcijska klasifikacija: 0473 Turizam</t>
  </si>
  <si>
    <t>Poljoprivreda</t>
  </si>
  <si>
    <t>Manifestacije</t>
  </si>
  <si>
    <t>PROGRAM 1012 RAZVOJ SUSTAVA VODOOPSKRBE I ODVODNJE</t>
  </si>
  <si>
    <t>0520</t>
  </si>
  <si>
    <t>Funkcijska klasifikacija: 0520 Gospodarenje otpadnim vodama</t>
  </si>
  <si>
    <t>PROGRAM 1002 KAPITALNA ULAGANJA</t>
  </si>
  <si>
    <t>K 1001 01</t>
  </si>
  <si>
    <t xml:space="preserve">Nematerijalna imovina </t>
  </si>
  <si>
    <t>UKUPNI PRIHODI</t>
  </si>
  <si>
    <t>047 Turizam</t>
  </si>
  <si>
    <t>D) VIŠEGODIŠNJI PLAN URAVNOTEŽENJA</t>
  </si>
  <si>
    <t>PRIJENOS VIŠKA/MANJAK IZ PRETHODNIH GODINA</t>
  </si>
  <si>
    <t>VIŠAK/MANJAK IZ PRETHODNE(IH) GODINA KOJI ĆE SE RASPOREDITI/POKRITI</t>
  </si>
  <si>
    <t>VIŠAK/MANJAK  TEKUĆE GODINE</t>
  </si>
  <si>
    <t>PRIJENOS VIŠKA/MANJKA U SLIJEDEĆE RAZDOBLJE</t>
  </si>
  <si>
    <t>A) RAČUN PRIHODA I RASHODA</t>
  </si>
  <si>
    <t>Rekonstrukcija nerazvrstane ceste aglomeracija- sufinanciranje</t>
  </si>
  <si>
    <t>Rekonstrukcija nerazvrstanih cesta nakon aglomeracije</t>
  </si>
  <si>
    <t>Ukupni rashodi</t>
  </si>
  <si>
    <t>K 1011 10</t>
  </si>
  <si>
    <t xml:space="preserve">IZVOR FINANCIRANJA : 04 POSEBNE NAMJENE </t>
  </si>
  <si>
    <t>Prihod za posebne namjene</t>
  </si>
  <si>
    <t xml:space="preserve">   III. ZAVRŠNA ODREDBA</t>
  </si>
  <si>
    <t>Članak 6.</t>
  </si>
  <si>
    <t>PREDSJEDNIK</t>
  </si>
  <si>
    <t>K 1002 08</t>
  </si>
  <si>
    <t>Građenje i opremanje vanjskog vježbališta u naselju Hlebine</t>
  </si>
  <si>
    <t>K 1004 02</t>
  </si>
  <si>
    <t>Opremanje dječjeg igrališta u dječjem vrtiću</t>
  </si>
  <si>
    <t>A 1006 04</t>
  </si>
  <si>
    <t>A 1006 05</t>
  </si>
  <si>
    <t>052 Gospodarenje otpadnim vodama</t>
  </si>
  <si>
    <t>K 1008 02</t>
  </si>
  <si>
    <t>K 1001 02</t>
  </si>
  <si>
    <t>Izrada prostornog plana uređenja Općine Hlebine</t>
  </si>
  <si>
    <t>K 1001 03</t>
  </si>
  <si>
    <t>Digitalizacija - snimka groblja</t>
  </si>
  <si>
    <t>Izgradnja parkirališta, hodne staze i ograde DV</t>
  </si>
  <si>
    <t>Mrtvačnica</t>
  </si>
  <si>
    <t>Namjenski primici od zaduživnaja</t>
  </si>
  <si>
    <t>PROGRAM 1014 IZGRADNJA OSNOVNE ŠKOLE</t>
  </si>
  <si>
    <t>Kapitalna pomoć KKŽ</t>
  </si>
  <si>
    <t>K 1014 01</t>
  </si>
  <si>
    <t>IZVOR FINANCIRANJA: 08 KREDITNO ZADUŽENJE</t>
  </si>
  <si>
    <t>K 1013 03</t>
  </si>
  <si>
    <t>Prometna signalizacija - semafor i kamera</t>
  </si>
  <si>
    <t>K 1011 11</t>
  </si>
  <si>
    <t>LED rasvjeta groblje</t>
  </si>
  <si>
    <t>A 1001 12</t>
  </si>
  <si>
    <t>Povrat dugoročnih kredita</t>
  </si>
  <si>
    <t>K 1001 04</t>
  </si>
  <si>
    <t>Izgradnja pješačko-biciklističkih staza</t>
  </si>
  <si>
    <t>K 1011 12</t>
  </si>
  <si>
    <t>Izgradnja parkirališta</t>
  </si>
  <si>
    <t>Energetska obnova zgrada javne namjene</t>
  </si>
  <si>
    <t>IZVOR FINANCIRANJA: 08 NAMJENSKI PRIHOD</t>
  </si>
  <si>
    <t>IZVOR FINANCIRANJA: 07 Prihodi od prodaje ili zamjene nefinancijske imovine i naknade s naslova osiguranja</t>
  </si>
  <si>
    <t>Prihod od prodaje</t>
  </si>
  <si>
    <t>Namjenski prihod</t>
  </si>
  <si>
    <t>VIŠAK/MANJAK + NETO FINANCIRANJE TEKUĆA GODINA</t>
  </si>
  <si>
    <t>PLAN 2025. GODINE</t>
  </si>
  <si>
    <t>Plan za 2025.</t>
  </si>
  <si>
    <t>Plan za 2025. godinu</t>
  </si>
  <si>
    <t>Javna rasvjeta</t>
  </si>
  <si>
    <t>GLAVA 00401KOMUNALNO GOSPODARSTVO</t>
  </si>
  <si>
    <t>Izrada plana rasvjete Općine Hlebine</t>
  </si>
  <si>
    <t>POVEĆANJE/
SMANJENJE</t>
  </si>
  <si>
    <t>NOVI PLAN ZA 2025. GODINU</t>
  </si>
  <si>
    <t>Povećanje/smanjenje</t>
  </si>
  <si>
    <t>Novi plan za 2025.</t>
  </si>
  <si>
    <t>Novi plan za 2025. godinu</t>
  </si>
  <si>
    <t xml:space="preserve"> Primici i izdaci po ekonomskoj klasifikaciji i izvorima financiranja  utvrđeni u Računu financiranja u Proračunu i projekcijama za 2026. i 2027. godinu mijenjaju se kako slijedi:           </t>
  </si>
  <si>
    <t xml:space="preserve">                                U članku 3. Rashodi prema funkcijskoj klasifikaciji mijenjaju se kako slijedi: </t>
  </si>
  <si>
    <t>Novi Plan za 2025.</t>
  </si>
  <si>
    <t xml:space="preserve">Novi Plan za 2025. </t>
  </si>
  <si>
    <t>IZMJENE I DOPUNE PRORAČUNA OPĆINE HLEBINE ZA 2025. GODINU I PROJEKCIJA ZA 2026. I 2027. GODINU</t>
  </si>
  <si>
    <t xml:space="preserve">                 U Proračunu Općine Hlebine za 2025. godinu i projekcijama za 2026. i 2027. godinu ("Službeni glasnik Koprivničko-križevačke županije" broj 30/24), (u daljnjem tekstu: Proračun)  u članku 1. mijenjaju se:  A. Sažetak računa prihoda i rashoda, B. Sažetak računa financiranja i C. Preneseni višak ili preneseni manjak i D. višegodišnji plan uravnoteženja kako slijedi:   </t>
  </si>
  <si>
    <t>Novi Plan za 2025. godinu</t>
  </si>
  <si>
    <t xml:space="preserve">                    U članku 2. Prihodi i rashodi po ekonomskoj klasifikaciji i izvorima financiranja utvrđeni u Računu prihoda i rashoda mijenjaju se kako slijedi:</t>
  </si>
  <si>
    <t xml:space="preserve">             U članku 5. Rashodi poslovanja i rashodi za nabavu nefinancijske imovine iskazani u Proračunu i projekcijama za 2026. i 2027. godinu, raspoređuju se po korisnicima i programima u Posebnim dijelu Proračuna i mijenjaju se kako slijedi:</t>
  </si>
  <si>
    <t>Sufinanciranje priključaka na optički Internet</t>
  </si>
  <si>
    <t>A 1001 13</t>
  </si>
  <si>
    <t>Primici od zaduženja</t>
  </si>
  <si>
    <t>C) PRENESENI VIŠAK ILI PRENESENI MANJAK</t>
  </si>
  <si>
    <r>
      <t xml:space="preserve">                 </t>
    </r>
    <r>
      <rPr>
        <sz val="12"/>
        <color rgb="FF000000"/>
        <rFont val="Cambria"/>
        <family val="1"/>
        <charset val="238"/>
      </rPr>
      <t>Na temelju članka 42. Zakona o proračunu ("Narodne novine" broj 144/21) i članka 31. Statuta Općine Hlebine ("Službeni glasnik Koprivničko-križevačke županije" broj 10/09, 5/13, 3/18, 6/20, 3/21. i 7/25), Općinsko vijeće Općine Hlebine na 5. sjednici održanoj 15. prosinca 2025. donijelo je</t>
    </r>
  </si>
  <si>
    <t>KLASA: 400-01/2-01/01</t>
  </si>
  <si>
    <t>URBROJ: 2137-7-25-5</t>
  </si>
  <si>
    <t>Hlebine, 15. studenoga 2025.</t>
  </si>
  <si>
    <t xml:space="preserve">      Ove Izmjene i dopune Proračuna satupaju na snagu danom objave u "Službenom glasniku Koprivničko-križevačke županije".</t>
  </si>
  <si>
    <t>Andjelko Belec,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</si>
</sst>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k_n_-;\-* #,##0.00\ _k_n_-;_-* &quot;-&quot;??\ _k_n_-;_-@_-"/>
    <numFmt numFmtId="164" formatCode="[$-41A]General"/>
    <numFmt numFmtId="165" formatCode="[$]@"/>
    <numFmt numFmtId="166" formatCode="[$-41A]#,##0"/>
    <numFmt numFmtId="167" formatCode="[$-41A]#,##0.00"/>
    <numFmt numFmtId="168" formatCode="_-* #,##0.000\ _k_n_-;\-* #,##0.000\ _k_n_-;_-* &quot;-&quot;??\ _k_n_-;_-@_-"/>
  </numFmts>
  <fonts count="7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 Light"/>
      <family val="1"/>
      <charset val="238"/>
      <scheme val="major"/>
    </font>
    <font>
      <sz val="12"/>
      <color indexed="8"/>
      <name val="Calibri Light"/>
      <family val="1"/>
      <charset val="238"/>
      <scheme val="major"/>
    </font>
    <font>
      <b/>
      <sz val="12"/>
      <color indexed="8"/>
      <name val="Calibri Light"/>
      <family val="1"/>
      <charset val="238"/>
      <scheme val="major"/>
    </font>
    <font>
      <sz val="11"/>
      <color indexed="8"/>
      <name val="Arial1"/>
      <charset val="238"/>
    </font>
    <font>
      <b/>
      <sz val="11"/>
      <color indexed="8"/>
      <name val="Calibri Light"/>
      <family val="1"/>
      <charset val="238"/>
      <scheme val="major"/>
    </font>
    <font>
      <sz val="13"/>
      <color indexed="8"/>
      <name val="Cambria"/>
      <family val="1"/>
      <charset val="238"/>
    </font>
    <font>
      <sz val="12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5"/>
      <color indexed="8"/>
      <name val="Cambria"/>
      <family val="1"/>
      <charset val="238"/>
    </font>
    <font>
      <b/>
      <sz val="16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sz val="13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b/>
      <sz val="11"/>
      <color indexed="8"/>
      <name val="Cambria"/>
      <family val="1"/>
      <charset val="238"/>
    </font>
    <font>
      <b/>
      <sz val="11"/>
      <color indexed="8"/>
      <name val="Arial1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sz val="9"/>
      <color indexed="8"/>
      <name val="Calibri Light"/>
      <family val="1"/>
      <charset val="238"/>
      <scheme val="major"/>
    </font>
    <font>
      <sz val="9"/>
      <color indexed="8"/>
      <name val="Calibri Light"/>
      <family val="1"/>
      <charset val="238"/>
      <scheme val="major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sz val="9"/>
      <color indexed="10"/>
      <name val="Calibri Light"/>
      <family val="1"/>
      <charset val="238"/>
      <scheme val="major"/>
    </font>
    <font>
      <sz val="11"/>
      <color rgb="FFC00000"/>
      <name val="Calibri Light"/>
      <family val="1"/>
      <charset val="238"/>
      <scheme val="major"/>
    </font>
    <font>
      <sz val="11"/>
      <color rgb="FF7030A0"/>
      <name val="Calibri Light"/>
      <family val="1"/>
      <charset val="238"/>
      <scheme val="major"/>
    </font>
    <font>
      <b/>
      <sz val="11"/>
      <color rgb="FF7030A0"/>
      <name val="Calibri Light"/>
      <family val="1"/>
      <charset val="238"/>
      <scheme val="major"/>
    </font>
    <font>
      <sz val="11"/>
      <color rgb="FFFF0000"/>
      <name val="Calibri Light"/>
      <family val="1"/>
      <charset val="238"/>
      <scheme val="major"/>
    </font>
    <font>
      <b/>
      <sz val="12"/>
      <color rgb="FF7030A0"/>
      <name val="Cambria"/>
      <family val="1"/>
      <charset val="238"/>
    </font>
    <font>
      <sz val="12"/>
      <color rgb="FF7030A0"/>
      <name val="Cambria"/>
      <family val="1"/>
      <charset val="238"/>
    </font>
    <font>
      <sz val="10"/>
      <color indexed="8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2"/>
      <color rgb="FFFF0000"/>
      <name val="Cambria"/>
      <family val="1"/>
      <charset val="238"/>
    </font>
    <font>
      <sz val="12"/>
      <color rgb="FFFF0000"/>
      <name val="Cambria"/>
      <family val="1"/>
      <charset val="238"/>
    </font>
    <font>
      <sz val="12"/>
      <color theme="5"/>
      <name val="Cambria"/>
      <family val="1"/>
      <charset val="238"/>
    </font>
    <font>
      <b/>
      <sz val="12"/>
      <color rgb="FFC00000"/>
      <name val="Cambria"/>
      <family val="1"/>
      <charset val="238"/>
    </font>
    <font>
      <sz val="12"/>
      <color rgb="FFC00000"/>
      <name val="Cambria"/>
      <family val="1"/>
      <charset val="238"/>
    </font>
    <font>
      <sz val="12"/>
      <color theme="6" tint="-0.249977111117893"/>
      <name val="Cambria"/>
      <family val="1"/>
      <charset val="238"/>
    </font>
    <font>
      <b/>
      <sz val="12"/>
      <color rgb="FFAA1AAD"/>
      <name val="Cambria"/>
      <family val="1"/>
      <charset val="238"/>
    </font>
    <font>
      <sz val="12"/>
      <color rgb="FFAA1AAD"/>
      <name val="Cambria"/>
      <family val="1"/>
      <charset val="238"/>
    </font>
    <font>
      <b/>
      <sz val="12"/>
      <color theme="7" tint="-0.249977111117893"/>
      <name val="Cambria"/>
      <family val="1"/>
      <charset val="238"/>
    </font>
    <font>
      <sz val="12"/>
      <color theme="7" tint="-0.249977111117893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5" tint="-0.249977111117893"/>
      <name val="Cambria"/>
      <family val="1"/>
      <charset val="238"/>
    </font>
    <font>
      <b/>
      <sz val="12"/>
      <color rgb="FF00B050"/>
      <name val="Cambria"/>
      <family val="1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Cambria"/>
      <family val="1"/>
      <charset val="238"/>
    </font>
    <font>
      <b/>
      <sz val="18"/>
      <color rgb="FFFF0000"/>
      <name val="Calibri Light"/>
      <family val="2"/>
      <charset val="238"/>
      <scheme val="major"/>
    </font>
    <font>
      <b/>
      <sz val="11"/>
      <color rgb="FFFF0000"/>
      <name val="Calibri Light"/>
      <family val="2"/>
      <charset val="238"/>
      <scheme val="major"/>
    </font>
    <font>
      <b/>
      <i/>
      <sz val="11"/>
      <color theme="1"/>
      <name val="Calibri"/>
      <family val="2"/>
      <charset val="238"/>
      <scheme val="minor"/>
    </font>
    <font>
      <sz val="11"/>
      <color rgb="FFFF0000"/>
      <name val="Calibri Light"/>
      <family val="2"/>
      <charset val="238"/>
      <scheme val="major"/>
    </font>
    <font>
      <sz val="12"/>
      <color indexed="60"/>
      <name val="Cambria"/>
      <family val="1"/>
      <charset val="238"/>
    </font>
    <font>
      <b/>
      <sz val="11"/>
      <color rgb="FFFF0000"/>
      <name val="Cambria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mbria"/>
      <family val="1"/>
      <charset val="238"/>
    </font>
    <font>
      <b/>
      <sz val="12"/>
      <color rgb="FFFF0000"/>
      <name val="Calibri Light"/>
      <family val="1"/>
      <charset val="238"/>
      <scheme val="major"/>
    </font>
    <font>
      <sz val="12"/>
      <color rgb="FFFF0000"/>
      <name val="Calibri Light"/>
      <family val="1"/>
      <charset val="238"/>
      <scheme val="major"/>
    </font>
    <font>
      <b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indexed="8"/>
      <name val="Cambria"/>
      <family val="1"/>
      <charset val="238"/>
    </font>
    <font>
      <i/>
      <sz val="11"/>
      <name val="Cambria"/>
      <family val="1"/>
      <charset val="238"/>
    </font>
    <font>
      <b/>
      <sz val="11"/>
      <name val="Calibri Light"/>
      <family val="1"/>
      <charset val="238"/>
      <scheme val="major"/>
    </font>
    <font>
      <sz val="11"/>
      <name val="Calibri Light"/>
      <family val="1"/>
      <charset val="238"/>
      <scheme val="major"/>
    </font>
    <font>
      <sz val="10"/>
      <name val="Cambria"/>
      <family val="1"/>
      <charset val="238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23"/>
      </patternFill>
    </fill>
    <fill>
      <patternFill patternType="solid">
        <fgColor rgb="FFFFFF66"/>
        <bgColor indexed="26"/>
      </patternFill>
    </fill>
    <fill>
      <patternFill patternType="solid">
        <fgColor theme="9" tint="0.39997558519241921"/>
        <bgColor indexed="51"/>
      </patternFill>
    </fill>
    <fill>
      <patternFill patternType="solid">
        <fgColor theme="5" tint="0.39997558519241921"/>
        <bgColor indexed="45"/>
      </patternFill>
    </fill>
    <fill>
      <patternFill patternType="solid">
        <fgColor theme="4" tint="0.59999389629810485"/>
        <bgColor indexed="21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29"/>
        <bgColor indexed="45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1"/>
      </patternFill>
    </fill>
    <fill>
      <patternFill patternType="solid">
        <fgColor rgb="FFFF0000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21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26"/>
      </patternFill>
    </fill>
    <fill>
      <patternFill patternType="solid">
        <fgColor theme="5" tint="0.39997558519241921"/>
        <bgColor indexed="21"/>
      </patternFill>
    </fill>
    <fill>
      <patternFill patternType="solid">
        <fgColor rgb="FF99FF99"/>
        <bgColor indexed="26"/>
      </patternFill>
    </fill>
    <fill>
      <patternFill patternType="solid">
        <fgColor rgb="FF99FF99"/>
        <bgColor indexed="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2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31"/>
      </patternFill>
    </fill>
    <fill>
      <patternFill patternType="solid">
        <fgColor theme="7" tint="0.79998168889431442"/>
        <bgColor indexed="26"/>
      </patternFill>
    </fill>
    <fill>
      <patternFill patternType="solid">
        <fgColor rgb="FFAAE571"/>
        <bgColor indexed="26"/>
      </patternFill>
    </fill>
    <fill>
      <patternFill patternType="solid">
        <fgColor rgb="FFAAE57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51"/>
      </patternFill>
    </fill>
    <fill>
      <patternFill patternType="solid">
        <fgColor rgb="FFEEAED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Border="0" applyProtection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806">
    <xf numFmtId="0" fontId="0" fillId="0" borderId="0" xfId="0"/>
    <xf numFmtId="164" fontId="3" fillId="0" borderId="0" xfId="1" applyFont="1" applyBorder="1" applyAlignment="1" applyProtection="1">
      <alignment vertical="center"/>
    </xf>
    <xf numFmtId="164" fontId="4" fillId="0" borderId="0" xfId="1" applyFont="1" applyBorder="1" applyAlignment="1" applyProtection="1">
      <alignment vertical="center"/>
    </xf>
    <xf numFmtId="164" fontId="5" fillId="0" borderId="0" xfId="1" applyFont="1" applyBorder="1" applyAlignment="1" applyProtection="1">
      <alignment horizontal="center" vertical="center"/>
    </xf>
    <xf numFmtId="0" fontId="3" fillId="0" borderId="0" xfId="3" applyFont="1" applyAlignment="1">
      <alignment vertical="center"/>
    </xf>
    <xf numFmtId="164" fontId="7" fillId="0" borderId="0" xfId="1" applyFont="1" applyBorder="1" applyAlignment="1" applyProtection="1">
      <alignment vertical="center"/>
    </xf>
    <xf numFmtId="167" fontId="3" fillId="0" borderId="0" xfId="1" applyNumberFormat="1" applyFont="1" applyBorder="1" applyAlignment="1" applyProtection="1">
      <alignment vertical="center"/>
    </xf>
    <xf numFmtId="4" fontId="3" fillId="0" borderId="0" xfId="1" applyNumberFormat="1" applyFont="1" applyBorder="1" applyAlignment="1" applyProtection="1">
      <alignment vertical="center"/>
    </xf>
    <xf numFmtId="164" fontId="10" fillId="0" borderId="0" xfId="1" applyFont="1" applyBorder="1" applyAlignment="1" applyProtection="1">
      <alignment vertical="center"/>
    </xf>
    <xf numFmtId="164" fontId="11" fillId="0" borderId="0" xfId="1" applyFont="1" applyBorder="1" applyAlignment="1" applyProtection="1">
      <alignment horizontal="center" vertical="center"/>
    </xf>
    <xf numFmtId="164" fontId="12" fillId="0" borderId="0" xfId="1" applyFont="1" applyBorder="1" applyAlignment="1" applyProtection="1">
      <alignment horizontal="center" vertical="center"/>
    </xf>
    <xf numFmtId="164" fontId="12" fillId="0" borderId="0" xfId="1" applyFont="1" applyBorder="1" applyAlignment="1" applyProtection="1">
      <alignment vertical="center"/>
    </xf>
    <xf numFmtId="164" fontId="13" fillId="0" borderId="0" xfId="1" applyFont="1" applyBorder="1" applyAlignment="1" applyProtection="1">
      <alignment vertical="center"/>
    </xf>
    <xf numFmtId="164" fontId="13" fillId="0" borderId="0" xfId="1" applyFont="1" applyBorder="1" applyAlignment="1" applyProtection="1">
      <alignment horizontal="center" vertical="center"/>
    </xf>
    <xf numFmtId="0" fontId="10" fillId="0" borderId="0" xfId="3" applyFont="1" applyAlignment="1">
      <alignment vertical="center"/>
    </xf>
    <xf numFmtId="164" fontId="3" fillId="0" borderId="0" xfId="1" applyFont="1" applyBorder="1" applyProtection="1"/>
    <xf numFmtId="0" fontId="3" fillId="0" borderId="0" xfId="3" applyFont="1"/>
    <xf numFmtId="0" fontId="6" fillId="0" borderId="0" xfId="3"/>
    <xf numFmtId="0" fontId="17" fillId="0" borderId="0" xfId="3" applyFont="1"/>
    <xf numFmtId="0" fontId="10" fillId="0" borderId="0" xfId="3" applyFont="1" applyAlignment="1">
      <alignment horizontal="center" vertical="center"/>
    </xf>
    <xf numFmtId="0" fontId="10" fillId="0" borderId="0" xfId="3" applyFont="1"/>
    <xf numFmtId="164" fontId="15" fillId="0" borderId="0" xfId="1" applyFont="1"/>
    <xf numFmtId="0" fontId="16" fillId="0" borderId="9" xfId="3" applyFont="1" applyBorder="1"/>
    <xf numFmtId="0" fontId="10" fillId="0" borderId="9" xfId="3" applyFont="1" applyBorder="1"/>
    <xf numFmtId="0" fontId="20" fillId="0" borderId="9" xfId="3" applyFont="1" applyBorder="1"/>
    <xf numFmtId="0" fontId="18" fillId="0" borderId="0" xfId="3" applyFont="1"/>
    <xf numFmtId="0" fontId="16" fillId="7" borderId="9" xfId="3" applyFont="1" applyFill="1" applyBorder="1" applyAlignment="1">
      <alignment horizontal="center" vertical="center" wrapText="1"/>
    </xf>
    <xf numFmtId="0" fontId="10" fillId="0" borderId="9" xfId="3" applyFont="1" applyBorder="1" applyAlignment="1">
      <alignment horizontal="left" vertical="top" wrapText="1"/>
    </xf>
    <xf numFmtId="0" fontId="16" fillId="0" borderId="9" xfId="3" applyFont="1" applyBorder="1" applyAlignment="1">
      <alignment wrapText="1"/>
    </xf>
    <xf numFmtId="0" fontId="10" fillId="0" borderId="9" xfId="3" applyFont="1" applyBorder="1" applyAlignment="1">
      <alignment wrapText="1"/>
    </xf>
    <xf numFmtId="164" fontId="7" fillId="0" borderId="0" xfId="1" applyFont="1" applyBorder="1" applyAlignment="1" applyProtection="1">
      <alignment horizontal="right" vertical="center"/>
    </xf>
    <xf numFmtId="164" fontId="3" fillId="0" borderId="0" xfId="1" applyFont="1" applyBorder="1" applyAlignment="1" applyProtection="1">
      <alignment horizontal="right" vertical="center"/>
    </xf>
    <xf numFmtId="164" fontId="5" fillId="0" borderId="0" xfId="1" applyFont="1" applyBorder="1" applyAlignment="1" applyProtection="1">
      <alignment horizontal="right" vertical="center"/>
    </xf>
    <xf numFmtId="164" fontId="4" fillId="0" borderId="0" xfId="1" applyFont="1" applyBorder="1" applyAlignment="1" applyProtection="1">
      <alignment horizontal="right" vertical="center"/>
    </xf>
    <xf numFmtId="164" fontId="3" fillId="13" borderId="0" xfId="1" applyFont="1" applyFill="1" applyBorder="1" applyAlignment="1" applyProtection="1">
      <alignment vertical="center"/>
    </xf>
    <xf numFmtId="164" fontId="21" fillId="13" borderId="0" xfId="1" applyFont="1" applyFill="1" applyBorder="1" applyAlignment="1" applyProtection="1">
      <alignment vertical="center" wrapText="1"/>
    </xf>
    <xf numFmtId="164" fontId="21" fillId="0" borderId="0" xfId="1" applyFont="1" applyBorder="1" applyAlignment="1" applyProtection="1">
      <alignment vertical="center" wrapText="1"/>
    </xf>
    <xf numFmtId="164" fontId="22" fillId="0" borderId="0" xfId="1" applyFont="1" applyBorder="1" applyAlignment="1" applyProtection="1">
      <alignment vertical="center" wrapText="1"/>
    </xf>
    <xf numFmtId="165" fontId="23" fillId="13" borderId="1" xfId="1" applyNumberFormat="1" applyFont="1" applyFill="1" applyBorder="1" applyAlignment="1" applyProtection="1">
      <alignment horizontal="right" vertical="center"/>
    </xf>
    <xf numFmtId="165" fontId="24" fillId="13" borderId="1" xfId="1" applyNumberFormat="1" applyFont="1" applyFill="1" applyBorder="1" applyAlignment="1" applyProtection="1">
      <alignment horizontal="right" vertical="center"/>
    </xf>
    <xf numFmtId="165" fontId="23" fillId="13" borderId="1" xfId="1" applyNumberFormat="1" applyFont="1" applyFill="1" applyBorder="1" applyAlignment="1" applyProtection="1">
      <alignment horizontal="right" vertical="center" wrapText="1"/>
    </xf>
    <xf numFmtId="167" fontId="23" fillId="13" borderId="1" xfId="1" applyNumberFormat="1" applyFont="1" applyFill="1" applyBorder="1" applyAlignment="1" applyProtection="1">
      <alignment vertical="center"/>
    </xf>
    <xf numFmtId="164" fontId="23" fillId="13" borderId="1" xfId="1" applyFont="1" applyFill="1" applyBorder="1" applyAlignment="1" applyProtection="1">
      <alignment vertical="center"/>
    </xf>
    <xf numFmtId="165" fontId="24" fillId="13" borderId="1" xfId="1" applyNumberFormat="1" applyFont="1" applyFill="1" applyBorder="1" applyAlignment="1" applyProtection="1">
      <alignment horizontal="right" vertical="center" wrapText="1"/>
    </xf>
    <xf numFmtId="164" fontId="23" fillId="13" borderId="1" xfId="1" applyFont="1" applyFill="1" applyBorder="1" applyAlignment="1" applyProtection="1">
      <alignment vertical="center" wrapText="1"/>
    </xf>
    <xf numFmtId="164" fontId="23" fillId="13" borderId="1" xfId="1" applyFont="1" applyFill="1" applyBorder="1" applyAlignment="1" applyProtection="1">
      <alignment horizontal="left" vertical="center" wrapText="1"/>
    </xf>
    <xf numFmtId="167" fontId="23" fillId="13" borderId="1" xfId="1" applyNumberFormat="1" applyFont="1" applyFill="1" applyBorder="1" applyAlignment="1" applyProtection="1">
      <alignment vertical="center" wrapText="1"/>
    </xf>
    <xf numFmtId="167" fontId="24" fillId="13" borderId="1" xfId="1" applyNumberFormat="1" applyFont="1" applyFill="1" applyBorder="1" applyAlignment="1" applyProtection="1">
      <alignment vertical="center" wrapText="1"/>
    </xf>
    <xf numFmtId="164" fontId="24" fillId="13" borderId="1" xfId="1" applyFont="1" applyFill="1" applyBorder="1" applyAlignment="1" applyProtection="1">
      <alignment horizontal="left" vertical="center" wrapText="1"/>
    </xf>
    <xf numFmtId="0" fontId="3" fillId="13" borderId="0" xfId="3" applyFont="1" applyFill="1" applyAlignment="1">
      <alignment vertical="center"/>
    </xf>
    <xf numFmtId="164" fontId="24" fillId="13" borderId="1" xfId="1" applyFont="1" applyFill="1" applyBorder="1" applyAlignment="1" applyProtection="1">
      <alignment vertical="center" wrapText="1"/>
    </xf>
    <xf numFmtId="164" fontId="24" fillId="13" borderId="22" xfId="1" applyFont="1" applyFill="1" applyBorder="1" applyAlignment="1" applyProtection="1">
      <alignment vertical="center" wrapText="1"/>
    </xf>
    <xf numFmtId="164" fontId="22" fillId="13" borderId="0" xfId="1" applyFont="1" applyFill="1" applyBorder="1" applyAlignment="1" applyProtection="1">
      <alignment vertical="center" wrapText="1"/>
    </xf>
    <xf numFmtId="0" fontId="7" fillId="0" borderId="0" xfId="3" applyFont="1" applyAlignment="1">
      <alignment vertical="center"/>
    </xf>
    <xf numFmtId="164" fontId="7" fillId="13" borderId="0" xfId="1" applyFont="1" applyFill="1" applyBorder="1" applyAlignment="1" applyProtection="1">
      <alignment vertical="center"/>
    </xf>
    <xf numFmtId="164" fontId="26" fillId="13" borderId="0" xfId="1" applyFont="1" applyFill="1" applyBorder="1" applyAlignment="1" applyProtection="1">
      <alignment vertical="center" wrapText="1"/>
    </xf>
    <xf numFmtId="164" fontId="27" fillId="13" borderId="0" xfId="1" applyFont="1" applyFill="1" applyBorder="1" applyAlignment="1" applyProtection="1">
      <alignment vertical="center"/>
    </xf>
    <xf numFmtId="164" fontId="3" fillId="19" borderId="0" xfId="1" applyFont="1" applyFill="1" applyBorder="1" applyAlignment="1" applyProtection="1">
      <alignment vertical="center"/>
    </xf>
    <xf numFmtId="164" fontId="3" fillId="20" borderId="0" xfId="1" applyFont="1" applyFill="1" applyBorder="1" applyAlignment="1" applyProtection="1">
      <alignment vertical="center"/>
    </xf>
    <xf numFmtId="164" fontId="28" fillId="0" borderId="0" xfId="1" applyFont="1" applyBorder="1" applyAlignment="1" applyProtection="1">
      <alignment vertical="center"/>
    </xf>
    <xf numFmtId="0" fontId="28" fillId="0" borderId="0" xfId="3" applyFont="1" applyAlignment="1">
      <alignment vertical="center"/>
    </xf>
    <xf numFmtId="164" fontId="29" fillId="0" borderId="0" xfId="1" applyFont="1" applyBorder="1" applyAlignment="1" applyProtection="1">
      <alignment vertical="center"/>
    </xf>
    <xf numFmtId="0" fontId="29" fillId="0" borderId="0" xfId="3" applyFont="1" applyAlignment="1">
      <alignment vertical="center"/>
    </xf>
    <xf numFmtId="164" fontId="30" fillId="0" borderId="0" xfId="1" applyFont="1" applyBorder="1" applyAlignment="1" applyProtection="1">
      <alignment vertical="center"/>
    </xf>
    <xf numFmtId="0" fontId="30" fillId="0" borderId="0" xfId="3" applyFont="1" applyAlignment="1">
      <alignment vertical="center"/>
    </xf>
    <xf numFmtId="165" fontId="31" fillId="13" borderId="1" xfId="1" applyNumberFormat="1" applyFont="1" applyFill="1" applyBorder="1" applyAlignment="1" applyProtection="1">
      <alignment horizontal="right" vertical="center" wrapText="1"/>
    </xf>
    <xf numFmtId="165" fontId="32" fillId="13" borderId="1" xfId="1" applyNumberFormat="1" applyFont="1" applyFill="1" applyBorder="1" applyAlignment="1" applyProtection="1">
      <alignment horizontal="right" vertical="center" wrapText="1"/>
    </xf>
    <xf numFmtId="165" fontId="23" fillId="0" borderId="1" xfId="1" applyNumberFormat="1" applyFont="1" applyBorder="1" applyAlignment="1" applyProtection="1">
      <alignment horizontal="right" vertical="center"/>
    </xf>
    <xf numFmtId="165" fontId="24" fillId="0" borderId="1" xfId="1" applyNumberFormat="1" applyFont="1" applyBorder="1" applyAlignment="1" applyProtection="1">
      <alignment horizontal="right" vertical="center"/>
    </xf>
    <xf numFmtId="165" fontId="23" fillId="0" borderId="1" xfId="1" applyNumberFormat="1" applyFont="1" applyBorder="1" applyAlignment="1" applyProtection="1">
      <alignment horizontal="right" vertical="center" wrapText="1"/>
    </xf>
    <xf numFmtId="165" fontId="24" fillId="0" borderId="1" xfId="1" applyNumberFormat="1" applyFont="1" applyBorder="1" applyAlignment="1" applyProtection="1">
      <alignment horizontal="right" vertical="center" wrapText="1"/>
    </xf>
    <xf numFmtId="164" fontId="23" fillId="0" borderId="1" xfId="1" applyFont="1" applyBorder="1" applyAlignment="1" applyProtection="1">
      <alignment vertical="center" wrapText="1"/>
    </xf>
    <xf numFmtId="167" fontId="23" fillId="0" borderId="1" xfId="1" applyNumberFormat="1" applyFont="1" applyBorder="1" applyAlignment="1" applyProtection="1">
      <alignment vertical="center"/>
    </xf>
    <xf numFmtId="164" fontId="24" fillId="0" borderId="1" xfId="1" applyFont="1" applyBorder="1" applyAlignment="1" applyProtection="1">
      <alignment vertical="center" wrapText="1"/>
    </xf>
    <xf numFmtId="167" fontId="24" fillId="0" borderId="1" xfId="1" applyNumberFormat="1" applyFont="1" applyBorder="1" applyAlignment="1" applyProtection="1">
      <alignment vertical="center" wrapText="1"/>
    </xf>
    <xf numFmtId="164" fontId="5" fillId="0" borderId="0" xfId="1" applyFont="1" applyBorder="1" applyAlignment="1" applyProtection="1">
      <alignment horizontal="center" vertical="center" wrapText="1"/>
    </xf>
    <xf numFmtId="164" fontId="4" fillId="0" borderId="0" xfId="1" applyFont="1" applyBorder="1" applyAlignment="1" applyProtection="1">
      <alignment horizontal="center" vertical="center"/>
    </xf>
    <xf numFmtId="164" fontId="5" fillId="0" borderId="0" xfId="1" applyFont="1" applyBorder="1" applyAlignment="1" applyProtection="1">
      <alignment horizontal="left" vertical="center"/>
    </xf>
    <xf numFmtId="164" fontId="4" fillId="0" borderId="0" xfId="1" applyFont="1" applyBorder="1" applyAlignment="1" applyProtection="1">
      <alignment horizontal="center" vertical="center" wrapText="1"/>
    </xf>
    <xf numFmtId="164" fontId="4" fillId="0" borderId="0" xfId="1" applyFont="1" applyBorder="1" applyAlignment="1" applyProtection="1">
      <alignment horizontal="justify" vertical="center" wrapText="1"/>
    </xf>
    <xf numFmtId="164" fontId="4" fillId="0" borderId="0" xfId="1" applyFont="1" applyBorder="1" applyAlignment="1" applyProtection="1">
      <alignment horizontal="right" vertical="center" wrapText="1"/>
    </xf>
    <xf numFmtId="165" fontId="4" fillId="0" borderId="0" xfId="1" applyNumberFormat="1" applyFont="1" applyBorder="1" applyAlignment="1" applyProtection="1">
      <alignment vertical="center"/>
    </xf>
    <xf numFmtId="167" fontId="4" fillId="0" borderId="0" xfId="1" applyNumberFormat="1" applyFont="1" applyBorder="1" applyAlignment="1" applyProtection="1">
      <alignment vertical="center"/>
    </xf>
    <xf numFmtId="165" fontId="3" fillId="0" borderId="0" xfId="1" applyNumberFormat="1" applyFont="1" applyBorder="1" applyAlignment="1" applyProtection="1">
      <alignment vertical="center"/>
    </xf>
    <xf numFmtId="164" fontId="16" fillId="0" borderId="0" xfId="1" applyFont="1" applyBorder="1" applyAlignment="1" applyProtection="1">
      <alignment horizontal="right" vertical="center"/>
    </xf>
    <xf numFmtId="4" fontId="13" fillId="0" borderId="0" xfId="1" applyNumberFormat="1" applyFont="1" applyBorder="1" applyAlignment="1" applyProtection="1">
      <alignment horizontal="right" vertical="center"/>
    </xf>
    <xf numFmtId="164" fontId="13" fillId="0" borderId="0" xfId="1" applyFont="1" applyBorder="1" applyAlignment="1" applyProtection="1">
      <alignment horizontal="right" vertical="center"/>
    </xf>
    <xf numFmtId="164" fontId="9" fillId="0" borderId="0" xfId="1" applyFont="1" applyBorder="1" applyAlignment="1" applyProtection="1">
      <alignment horizontal="right" vertical="center"/>
    </xf>
    <xf numFmtId="165" fontId="23" fillId="9" borderId="1" xfId="1" applyNumberFormat="1" applyFont="1" applyFill="1" applyBorder="1" applyAlignment="1" applyProtection="1">
      <alignment horizontal="right" vertical="center"/>
    </xf>
    <xf numFmtId="165" fontId="24" fillId="9" borderId="1" xfId="1" applyNumberFormat="1" applyFont="1" applyFill="1" applyBorder="1" applyAlignment="1" applyProtection="1">
      <alignment horizontal="right" vertical="center"/>
    </xf>
    <xf numFmtId="164" fontId="23" fillId="9" borderId="7" xfId="1" applyFont="1" applyFill="1" applyBorder="1" applyAlignment="1" applyProtection="1">
      <alignment vertical="center" wrapText="1"/>
    </xf>
    <xf numFmtId="167" fontId="23" fillId="9" borderId="1" xfId="1" applyNumberFormat="1" applyFont="1" applyFill="1" applyBorder="1" applyAlignment="1" applyProtection="1">
      <alignment horizontal="right" vertical="center"/>
    </xf>
    <xf numFmtId="165" fontId="23" fillId="10" borderId="1" xfId="1" applyNumberFormat="1" applyFont="1" applyFill="1" applyBorder="1" applyAlignment="1" applyProtection="1">
      <alignment horizontal="right" vertical="center"/>
    </xf>
    <xf numFmtId="165" fontId="24" fillId="10" borderId="1" xfId="1" applyNumberFormat="1" applyFont="1" applyFill="1" applyBorder="1" applyAlignment="1" applyProtection="1">
      <alignment horizontal="right" vertical="center"/>
    </xf>
    <xf numFmtId="164" fontId="23" fillId="10" borderId="1" xfId="1" applyFont="1" applyFill="1" applyBorder="1" applyAlignment="1" applyProtection="1">
      <alignment horizontal="left" vertical="center" wrapText="1"/>
    </xf>
    <xf numFmtId="167" fontId="23" fillId="10" borderId="1" xfId="1" applyNumberFormat="1" applyFont="1" applyFill="1" applyBorder="1" applyAlignment="1" applyProtection="1">
      <alignment horizontal="right" vertical="center"/>
    </xf>
    <xf numFmtId="165" fontId="23" fillId="11" borderId="1" xfId="1" applyNumberFormat="1" applyFont="1" applyFill="1" applyBorder="1" applyAlignment="1" applyProtection="1">
      <alignment horizontal="right" vertical="center"/>
    </xf>
    <xf numFmtId="165" fontId="24" fillId="11" borderId="1" xfId="1" applyNumberFormat="1" applyFont="1" applyFill="1" applyBorder="1" applyAlignment="1" applyProtection="1">
      <alignment horizontal="right" vertical="center"/>
    </xf>
    <xf numFmtId="164" fontId="23" fillId="11" borderId="1" xfId="1" applyFont="1" applyFill="1" applyBorder="1" applyAlignment="1" applyProtection="1">
      <alignment horizontal="left" vertical="center" wrapText="1"/>
    </xf>
    <xf numFmtId="167" fontId="23" fillId="11" borderId="1" xfId="1" applyNumberFormat="1" applyFont="1" applyFill="1" applyBorder="1" applyAlignment="1" applyProtection="1">
      <alignment vertical="center"/>
    </xf>
    <xf numFmtId="165" fontId="23" fillId="12" borderId="1" xfId="1" applyNumberFormat="1" applyFont="1" applyFill="1" applyBorder="1" applyAlignment="1" applyProtection="1">
      <alignment horizontal="right" vertical="center"/>
    </xf>
    <xf numFmtId="165" fontId="24" fillId="12" borderId="1" xfId="1" applyNumberFormat="1" applyFont="1" applyFill="1" applyBorder="1" applyAlignment="1" applyProtection="1">
      <alignment horizontal="right" vertical="center"/>
    </xf>
    <xf numFmtId="164" fontId="23" fillId="12" borderId="1" xfId="1" applyFont="1" applyFill="1" applyBorder="1" applyAlignment="1" applyProtection="1">
      <alignment horizontal="left" vertical="center" wrapText="1"/>
    </xf>
    <xf numFmtId="167" fontId="23" fillId="12" borderId="1" xfId="1" applyNumberFormat="1" applyFont="1" applyFill="1" applyBorder="1" applyAlignment="1" applyProtection="1">
      <alignment vertical="center"/>
    </xf>
    <xf numFmtId="164" fontId="23" fillId="13" borderId="21" xfId="1" applyFont="1" applyFill="1" applyBorder="1" applyAlignment="1" applyProtection="1">
      <alignment horizontal="left" vertical="center" wrapText="1"/>
    </xf>
    <xf numFmtId="164" fontId="24" fillId="0" borderId="1" xfId="1" applyFont="1" applyBorder="1" applyAlignment="1" applyProtection="1">
      <alignment horizontal="left" vertical="center" wrapText="1"/>
    </xf>
    <xf numFmtId="164" fontId="24" fillId="0" borderId="22" xfId="1" applyFont="1" applyBorder="1" applyAlignment="1" applyProtection="1">
      <alignment horizontal="left" vertical="center" wrapText="1"/>
    </xf>
    <xf numFmtId="4" fontId="23" fillId="13" borderId="1" xfId="1" applyNumberFormat="1" applyFont="1" applyFill="1" applyBorder="1" applyAlignment="1" applyProtection="1">
      <alignment horizontal="right" vertical="center" wrapText="1"/>
    </xf>
    <xf numFmtId="164" fontId="23" fillId="0" borderId="1" xfId="1" applyFont="1" applyBorder="1" applyAlignment="1" applyProtection="1">
      <alignment horizontal="left" vertical="center" wrapText="1"/>
    </xf>
    <xf numFmtId="164" fontId="23" fillId="13" borderId="21" xfId="1" applyFont="1" applyFill="1" applyBorder="1" applyAlignment="1" applyProtection="1">
      <alignment horizontal="right" vertical="center"/>
    </xf>
    <xf numFmtId="164" fontId="24" fillId="0" borderId="23" xfId="1" applyFont="1" applyBorder="1" applyAlignment="1" applyProtection="1">
      <alignment horizontal="left" vertical="center" wrapText="1"/>
    </xf>
    <xf numFmtId="165" fontId="24" fillId="0" borderId="21" xfId="1" applyNumberFormat="1" applyFont="1" applyBorder="1" applyAlignment="1" applyProtection="1">
      <alignment vertical="center" wrapText="1"/>
    </xf>
    <xf numFmtId="164" fontId="23" fillId="13" borderId="1" xfId="1" applyFont="1" applyFill="1" applyBorder="1" applyAlignment="1" applyProtection="1">
      <alignment horizontal="left" vertical="center"/>
    </xf>
    <xf numFmtId="165" fontId="24" fillId="12" borderId="1" xfId="1" applyNumberFormat="1" applyFont="1" applyFill="1" applyBorder="1" applyAlignment="1" applyProtection="1">
      <alignment horizontal="right" vertical="center" wrapText="1"/>
    </xf>
    <xf numFmtId="164" fontId="23" fillId="0" borderId="1" xfId="1" applyFont="1" applyBorder="1" applyAlignment="1" applyProtection="1">
      <alignment horizontal="right" vertical="center" wrapText="1"/>
    </xf>
    <xf numFmtId="164" fontId="23" fillId="0" borderId="1" xfId="1" applyFont="1" applyBorder="1" applyAlignment="1" applyProtection="1">
      <alignment horizontal="left" vertical="center"/>
    </xf>
    <xf numFmtId="167" fontId="24" fillId="0" borderId="1" xfId="1" applyNumberFormat="1" applyFont="1" applyBorder="1" applyAlignment="1" applyProtection="1">
      <alignment vertical="center"/>
    </xf>
    <xf numFmtId="164" fontId="23" fillId="13" borderId="1" xfId="1" applyFont="1" applyFill="1" applyBorder="1" applyAlignment="1" applyProtection="1">
      <alignment horizontal="right" vertical="center" wrapText="1"/>
    </xf>
    <xf numFmtId="164" fontId="24" fillId="13" borderId="22" xfId="1" applyFont="1" applyFill="1" applyBorder="1" applyAlignment="1" applyProtection="1">
      <alignment horizontal="left" vertical="center" wrapText="1"/>
    </xf>
    <xf numFmtId="165" fontId="23" fillId="14" borderId="1" xfId="1" applyNumberFormat="1" applyFont="1" applyFill="1" applyBorder="1" applyAlignment="1" applyProtection="1">
      <alignment horizontal="right" vertical="center" wrapText="1"/>
    </xf>
    <xf numFmtId="165" fontId="24" fillId="14" borderId="1" xfId="1" applyNumberFormat="1" applyFont="1" applyFill="1" applyBorder="1" applyAlignment="1" applyProtection="1">
      <alignment horizontal="right" vertical="center" wrapText="1"/>
    </xf>
    <xf numFmtId="164" fontId="23" fillId="14" borderId="1" xfId="1" applyFont="1" applyFill="1" applyBorder="1" applyAlignment="1" applyProtection="1">
      <alignment horizontal="left" vertical="center" wrapText="1"/>
    </xf>
    <xf numFmtId="167" fontId="23" fillId="14" borderId="1" xfId="1" applyNumberFormat="1" applyFont="1" applyFill="1" applyBorder="1" applyAlignment="1" applyProtection="1">
      <alignment vertical="center" wrapText="1"/>
    </xf>
    <xf numFmtId="165" fontId="24" fillId="15" borderId="1" xfId="1" applyNumberFormat="1" applyFont="1" applyFill="1" applyBorder="1" applyAlignment="1" applyProtection="1">
      <alignment horizontal="right" vertical="center" wrapText="1"/>
    </xf>
    <xf numFmtId="164" fontId="23" fillId="15" borderId="1" xfId="1" applyFont="1" applyFill="1" applyBorder="1" applyAlignment="1" applyProtection="1">
      <alignment horizontal="left" vertical="center" wrapText="1"/>
    </xf>
    <xf numFmtId="167" fontId="23" fillId="15" borderId="1" xfId="1" applyNumberFormat="1" applyFont="1" applyFill="1" applyBorder="1" applyAlignment="1" applyProtection="1">
      <alignment vertical="center" wrapText="1"/>
    </xf>
    <xf numFmtId="165" fontId="24" fillId="13" borderId="21" xfId="1" applyNumberFormat="1" applyFont="1" applyFill="1" applyBorder="1" applyAlignment="1" applyProtection="1">
      <alignment horizontal="right" vertical="center"/>
    </xf>
    <xf numFmtId="164" fontId="23" fillId="12" borderId="1" xfId="1" applyFont="1" applyFill="1" applyBorder="1" applyAlignment="1" applyProtection="1">
      <alignment vertical="center" wrapText="1"/>
    </xf>
    <xf numFmtId="165" fontId="24" fillId="0" borderId="21" xfId="1" applyNumberFormat="1" applyFont="1" applyBorder="1" applyAlignment="1" applyProtection="1">
      <alignment horizontal="right" vertical="center"/>
    </xf>
    <xf numFmtId="164" fontId="23" fillId="0" borderId="21" xfId="1" applyFont="1" applyBorder="1" applyAlignment="1" applyProtection="1">
      <alignment vertical="center" wrapText="1"/>
    </xf>
    <xf numFmtId="49" fontId="24" fillId="13" borderId="1" xfId="3" applyNumberFormat="1" applyFont="1" applyFill="1" applyBorder="1" applyAlignment="1">
      <alignment horizontal="right" vertical="center"/>
    </xf>
    <xf numFmtId="4" fontId="24" fillId="13" borderId="1" xfId="3" applyNumberFormat="1" applyFont="1" applyFill="1" applyBorder="1" applyAlignment="1">
      <alignment vertical="center"/>
    </xf>
    <xf numFmtId="165" fontId="36" fillId="0" borderId="1" xfId="1" applyNumberFormat="1" applyFont="1" applyBorder="1" applyAlignment="1" applyProtection="1">
      <alignment horizontal="right" vertical="center" wrapText="1"/>
    </xf>
    <xf numFmtId="49" fontId="24" fillId="12" borderId="1" xfId="3" applyNumberFormat="1" applyFont="1" applyFill="1" applyBorder="1" applyAlignment="1">
      <alignment horizontal="right" vertical="center"/>
    </xf>
    <xf numFmtId="4" fontId="23" fillId="12" borderId="1" xfId="1" applyNumberFormat="1" applyFont="1" applyFill="1" applyBorder="1" applyAlignment="1" applyProtection="1">
      <alignment horizontal="right" vertical="center" wrapText="1"/>
    </xf>
    <xf numFmtId="164" fontId="23" fillId="13" borderId="23" xfId="1" applyFont="1" applyFill="1" applyBorder="1" applyAlignment="1" applyProtection="1">
      <alignment vertical="center" wrapText="1"/>
    </xf>
    <xf numFmtId="49" fontId="37" fillId="13" borderId="1" xfId="3" applyNumberFormat="1" applyFont="1" applyFill="1" applyBorder="1" applyAlignment="1">
      <alignment horizontal="right" vertical="center"/>
    </xf>
    <xf numFmtId="164" fontId="38" fillId="13" borderId="1" xfId="1" applyFont="1" applyFill="1" applyBorder="1" applyAlignment="1" applyProtection="1">
      <alignment horizontal="right" vertical="center" wrapText="1"/>
    </xf>
    <xf numFmtId="49" fontId="24" fillId="13" borderId="21" xfId="3" applyNumberFormat="1" applyFont="1" applyFill="1" applyBorder="1" applyAlignment="1">
      <alignment horizontal="right" vertical="center"/>
    </xf>
    <xf numFmtId="165" fontId="37" fillId="13" borderId="1" xfId="1" applyNumberFormat="1" applyFont="1" applyFill="1" applyBorder="1" applyAlignment="1" applyProtection="1">
      <alignment horizontal="right" vertical="center" wrapText="1"/>
    </xf>
    <xf numFmtId="165" fontId="39" fillId="13" borderId="1" xfId="1" applyNumberFormat="1" applyFont="1" applyFill="1" applyBorder="1" applyAlignment="1" applyProtection="1">
      <alignment horizontal="right" vertical="center" wrapText="1"/>
    </xf>
    <xf numFmtId="165" fontId="39" fillId="13" borderId="1" xfId="1" applyNumberFormat="1" applyFont="1" applyFill="1" applyBorder="1" applyAlignment="1" applyProtection="1">
      <alignment horizontal="right" vertical="center"/>
    </xf>
    <xf numFmtId="165" fontId="24" fillId="15" borderId="1" xfId="1" applyNumberFormat="1" applyFont="1" applyFill="1" applyBorder="1" applyAlignment="1" applyProtection="1">
      <alignment horizontal="right" vertical="center"/>
    </xf>
    <xf numFmtId="164" fontId="23" fillId="15" borderId="1" xfId="1" applyFont="1" applyFill="1" applyBorder="1" applyAlignment="1" applyProtection="1">
      <alignment vertical="center" wrapText="1"/>
    </xf>
    <xf numFmtId="4" fontId="23" fillId="15" borderId="1" xfId="1" applyNumberFormat="1" applyFont="1" applyFill="1" applyBorder="1" applyAlignment="1" applyProtection="1">
      <alignment horizontal="right" vertical="center" wrapText="1"/>
    </xf>
    <xf numFmtId="167" fontId="23" fillId="15" borderId="1" xfId="1" applyNumberFormat="1" applyFont="1" applyFill="1" applyBorder="1" applyAlignment="1" applyProtection="1">
      <alignment vertical="center"/>
    </xf>
    <xf numFmtId="165" fontId="24" fillId="18" borderId="1" xfId="1" applyNumberFormat="1" applyFont="1" applyFill="1" applyBorder="1" applyAlignment="1" applyProtection="1">
      <alignment horizontal="right" vertical="center"/>
    </xf>
    <xf numFmtId="165" fontId="24" fillId="14" borderId="1" xfId="1" applyNumberFormat="1" applyFont="1" applyFill="1" applyBorder="1" applyAlignment="1" applyProtection="1">
      <alignment horizontal="right" vertical="center"/>
    </xf>
    <xf numFmtId="165" fontId="23" fillId="14" borderId="1" xfId="1" applyNumberFormat="1" applyFont="1" applyFill="1" applyBorder="1" applyAlignment="1" applyProtection="1">
      <alignment horizontal="left" vertical="center" wrapText="1"/>
    </xf>
    <xf numFmtId="165" fontId="23" fillId="15" borderId="1" xfId="1" applyNumberFormat="1" applyFont="1" applyFill="1" applyBorder="1" applyAlignment="1" applyProtection="1">
      <alignment horizontal="left" vertical="center" wrapText="1"/>
    </xf>
    <xf numFmtId="165" fontId="35" fillId="13" borderId="1" xfId="1" applyNumberFormat="1" applyFont="1" applyFill="1" applyBorder="1" applyAlignment="1" applyProtection="1">
      <alignment horizontal="right" vertical="center"/>
    </xf>
    <xf numFmtId="165" fontId="36" fillId="13" borderId="1" xfId="1" applyNumberFormat="1" applyFont="1" applyFill="1" applyBorder="1" applyAlignment="1" applyProtection="1">
      <alignment horizontal="right" vertical="center"/>
    </xf>
    <xf numFmtId="164" fontId="35" fillId="13" borderId="1" xfId="1" applyFont="1" applyFill="1" applyBorder="1" applyAlignment="1" applyProtection="1">
      <alignment horizontal="right" vertical="center" wrapText="1"/>
    </xf>
    <xf numFmtId="164" fontId="35" fillId="0" borderId="1" xfId="1" applyFont="1" applyBorder="1" applyAlignment="1" applyProtection="1">
      <alignment horizontal="right" vertical="center" wrapText="1"/>
    </xf>
    <xf numFmtId="165" fontId="36" fillId="13" borderId="1" xfId="1" applyNumberFormat="1" applyFont="1" applyFill="1" applyBorder="1" applyAlignment="1" applyProtection="1">
      <alignment horizontal="right" vertical="center" wrapText="1"/>
    </xf>
    <xf numFmtId="165" fontId="31" fillId="0" borderId="1" xfId="1" applyNumberFormat="1" applyFont="1" applyBorder="1" applyAlignment="1" applyProtection="1">
      <alignment horizontal="right" vertical="center" wrapText="1"/>
    </xf>
    <xf numFmtId="165" fontId="32" fillId="0" borderId="1" xfId="1" applyNumberFormat="1" applyFont="1" applyBorder="1" applyAlignment="1" applyProtection="1">
      <alignment horizontal="right" vertical="center" wrapText="1"/>
    </xf>
    <xf numFmtId="164" fontId="31" fillId="0" borderId="1" xfId="1" applyFont="1" applyBorder="1" applyAlignment="1" applyProtection="1">
      <alignment horizontal="right" vertical="center" wrapText="1"/>
    </xf>
    <xf numFmtId="165" fontId="25" fillId="20" borderId="1" xfId="1" applyNumberFormat="1" applyFont="1" applyFill="1" applyBorder="1" applyAlignment="1" applyProtection="1">
      <alignment horizontal="right" vertical="center" wrapText="1"/>
    </xf>
    <xf numFmtId="165" fontId="34" fillId="20" borderId="1" xfId="1" applyNumberFormat="1" applyFont="1" applyFill="1" applyBorder="1" applyAlignment="1" applyProtection="1">
      <alignment horizontal="right" vertical="center" wrapText="1"/>
    </xf>
    <xf numFmtId="165" fontId="34" fillId="20" borderId="1" xfId="1" applyNumberFormat="1" applyFont="1" applyFill="1" applyBorder="1" applyAlignment="1" applyProtection="1">
      <alignment horizontal="right" vertical="center"/>
    </xf>
    <xf numFmtId="165" fontId="25" fillId="20" borderId="1" xfId="1" applyNumberFormat="1" applyFont="1" applyFill="1" applyBorder="1" applyAlignment="1" applyProtection="1">
      <alignment horizontal="right" vertical="center"/>
    </xf>
    <xf numFmtId="164" fontId="25" fillId="20" borderId="1" xfId="1" applyFont="1" applyFill="1" applyBorder="1" applyAlignment="1" applyProtection="1">
      <alignment horizontal="left" vertical="center"/>
    </xf>
    <xf numFmtId="164" fontId="25" fillId="20" borderId="1" xfId="1" applyFont="1" applyFill="1" applyBorder="1" applyAlignment="1" applyProtection="1">
      <alignment vertical="center" wrapText="1"/>
    </xf>
    <xf numFmtId="164" fontId="34" fillId="20" borderId="1" xfId="1" applyFont="1" applyFill="1" applyBorder="1" applyAlignment="1" applyProtection="1">
      <alignment vertical="center" wrapText="1"/>
    </xf>
    <xf numFmtId="165" fontId="32" fillId="13" borderId="1" xfId="1" applyNumberFormat="1" applyFont="1" applyFill="1" applyBorder="1" applyAlignment="1" applyProtection="1">
      <alignment horizontal="right" vertical="center"/>
    </xf>
    <xf numFmtId="164" fontId="32" fillId="13" borderId="1" xfId="1" applyFont="1" applyFill="1" applyBorder="1" applyAlignment="1" applyProtection="1">
      <alignment horizontal="left" vertical="center" wrapText="1"/>
    </xf>
    <xf numFmtId="164" fontId="31" fillId="13" borderId="1" xfId="1" applyFont="1" applyFill="1" applyBorder="1" applyAlignment="1" applyProtection="1">
      <alignment horizontal="right" vertical="center" wrapText="1"/>
    </xf>
    <xf numFmtId="165" fontId="25" fillId="13" borderId="1" xfId="1" applyNumberFormat="1" applyFont="1" applyFill="1" applyBorder="1" applyAlignment="1" applyProtection="1">
      <alignment horizontal="right" vertical="center" wrapText="1"/>
    </xf>
    <xf numFmtId="164" fontId="34" fillId="13" borderId="1" xfId="1" applyFont="1" applyFill="1" applyBorder="1" applyAlignment="1" applyProtection="1">
      <alignment horizontal="left" vertical="center" wrapText="1"/>
    </xf>
    <xf numFmtId="165" fontId="40" fillId="13" borderId="1" xfId="1" applyNumberFormat="1" applyFont="1" applyFill="1" applyBorder="1" applyAlignment="1" applyProtection="1">
      <alignment horizontal="right" vertical="center"/>
    </xf>
    <xf numFmtId="164" fontId="41" fillId="0" borderId="0" xfId="1" applyFont="1" applyBorder="1" applyAlignment="1" applyProtection="1">
      <alignment horizontal="right" vertical="center"/>
    </xf>
    <xf numFmtId="164" fontId="42" fillId="0" borderId="0" xfId="1" applyFont="1" applyBorder="1" applyAlignment="1" applyProtection="1">
      <alignment horizontal="right" vertical="center"/>
    </xf>
    <xf numFmtId="49" fontId="42" fillId="0" borderId="0" xfId="1" applyNumberFormat="1" applyFont="1" applyBorder="1" applyAlignment="1" applyProtection="1">
      <alignment horizontal="right" vertical="center"/>
    </xf>
    <xf numFmtId="164" fontId="41" fillId="0" borderId="0" xfId="1" applyFont="1" applyBorder="1" applyAlignment="1" applyProtection="1">
      <alignment horizontal="center" vertical="center"/>
    </xf>
    <xf numFmtId="164" fontId="43" fillId="0" borderId="0" xfId="1" applyFont="1" applyBorder="1" applyAlignment="1" applyProtection="1">
      <alignment horizontal="right" vertical="center"/>
    </xf>
    <xf numFmtId="164" fontId="44" fillId="0" borderId="0" xfId="1" applyFont="1" applyBorder="1" applyAlignment="1" applyProtection="1">
      <alignment horizontal="right" vertical="center"/>
    </xf>
    <xf numFmtId="4" fontId="0" fillId="0" borderId="0" xfId="0" applyNumberFormat="1"/>
    <xf numFmtId="0" fontId="19" fillId="0" borderId="0" xfId="0" applyFont="1"/>
    <xf numFmtId="0" fontId="34" fillId="0" borderId="0" xfId="0" applyFont="1"/>
    <xf numFmtId="4" fontId="34" fillId="0" borderId="0" xfId="0" applyNumberFormat="1" applyFont="1"/>
    <xf numFmtId="0" fontId="18" fillId="0" borderId="0" xfId="0" applyFont="1" applyAlignment="1">
      <alignment horizontal="center"/>
    </xf>
    <xf numFmtId="0" fontId="45" fillId="0" borderId="0" xfId="0" applyFont="1"/>
    <xf numFmtId="0" fontId="0" fillId="0" borderId="9" xfId="0" applyBorder="1"/>
    <xf numFmtId="0" fontId="46" fillId="0" borderId="9" xfId="0" applyFont="1" applyBorder="1"/>
    <xf numFmtId="164" fontId="42" fillId="0" borderId="0" xfId="1" applyFont="1" applyBorder="1" applyAlignment="1" applyProtection="1">
      <alignment horizontal="center" vertical="center"/>
    </xf>
    <xf numFmtId="164" fontId="13" fillId="0" borderId="0" xfId="1" applyFont="1" applyBorder="1" applyAlignment="1" applyProtection="1">
      <alignment horizontal="center" vertical="center" wrapText="1"/>
    </xf>
    <xf numFmtId="4" fontId="13" fillId="0" borderId="0" xfId="1" applyNumberFormat="1" applyFont="1" applyBorder="1" applyAlignment="1" applyProtection="1">
      <alignment horizontal="right" vertical="center" wrapText="1"/>
    </xf>
    <xf numFmtId="0" fontId="16" fillId="0" borderId="0" xfId="3" applyFont="1"/>
    <xf numFmtId="0" fontId="45" fillId="0" borderId="9" xfId="0" applyFont="1" applyBorder="1" applyAlignment="1">
      <alignment horizontal="center"/>
    </xf>
    <xf numFmtId="164" fontId="9" fillId="8" borderId="15" xfId="1" applyFont="1" applyFill="1" applyBorder="1" applyAlignment="1" applyProtection="1">
      <alignment horizontal="center" vertical="center" textRotation="90"/>
    </xf>
    <xf numFmtId="164" fontId="9" fillId="8" borderId="0" xfId="1" applyFont="1" applyFill="1" applyBorder="1" applyAlignment="1" applyProtection="1">
      <alignment horizontal="center" vertical="center" textRotation="90"/>
    </xf>
    <xf numFmtId="164" fontId="9" fillId="8" borderId="19" xfId="1" applyFont="1" applyFill="1" applyBorder="1" applyAlignment="1" applyProtection="1">
      <alignment horizontal="center" vertical="center" textRotation="90"/>
    </xf>
    <xf numFmtId="165" fontId="23" fillId="13" borderId="21" xfId="1" applyNumberFormat="1" applyFont="1" applyFill="1" applyBorder="1" applyAlignment="1" applyProtection="1">
      <alignment horizontal="right" vertical="center"/>
    </xf>
    <xf numFmtId="165" fontId="23" fillId="0" borderId="1" xfId="1" applyNumberFormat="1" applyFont="1" applyBorder="1" applyAlignment="1" applyProtection="1">
      <alignment horizontal="left" vertical="center"/>
    </xf>
    <xf numFmtId="165" fontId="34" fillId="13" borderId="1" xfId="1" applyNumberFormat="1" applyFont="1" applyFill="1" applyBorder="1" applyAlignment="1" applyProtection="1">
      <alignment horizontal="right" vertical="center"/>
    </xf>
    <xf numFmtId="165" fontId="24" fillId="13" borderId="10" xfId="1" applyNumberFormat="1" applyFont="1" applyFill="1" applyBorder="1" applyAlignment="1" applyProtection="1">
      <alignment horizontal="right" vertical="center"/>
    </xf>
    <xf numFmtId="165" fontId="24" fillId="13" borderId="14" xfId="1" applyNumberFormat="1" applyFont="1" applyFill="1" applyBorder="1" applyAlignment="1" applyProtection="1">
      <alignment horizontal="right" vertical="center"/>
    </xf>
    <xf numFmtId="165" fontId="24" fillId="13" borderId="14" xfId="1" applyNumberFormat="1" applyFont="1" applyFill="1" applyBorder="1" applyAlignment="1" applyProtection="1">
      <alignment horizontal="right" vertical="center" wrapText="1"/>
    </xf>
    <xf numFmtId="164" fontId="24" fillId="13" borderId="14" xfId="1" applyFont="1" applyFill="1" applyBorder="1" applyAlignment="1" applyProtection="1">
      <alignment vertical="center" wrapText="1"/>
    </xf>
    <xf numFmtId="165" fontId="24" fillId="13" borderId="9" xfId="1" applyNumberFormat="1" applyFont="1" applyFill="1" applyBorder="1" applyAlignment="1" applyProtection="1">
      <alignment horizontal="right" vertical="center"/>
    </xf>
    <xf numFmtId="165" fontId="23" fillId="13" borderId="9" xfId="1" applyNumberFormat="1" applyFont="1" applyFill="1" applyBorder="1" applyAlignment="1" applyProtection="1">
      <alignment horizontal="right" vertical="center" wrapText="1"/>
    </xf>
    <xf numFmtId="164" fontId="24" fillId="13" borderId="9" xfId="1" applyFont="1" applyFill="1" applyBorder="1" applyAlignment="1" applyProtection="1">
      <alignment vertical="center" wrapText="1"/>
    </xf>
    <xf numFmtId="167" fontId="24" fillId="13" borderId="9" xfId="1" applyNumberFormat="1" applyFont="1" applyFill="1" applyBorder="1" applyAlignment="1" applyProtection="1">
      <alignment vertical="center" wrapText="1"/>
    </xf>
    <xf numFmtId="164" fontId="15" fillId="0" borderId="0" xfId="1" applyFont="1" applyAlignment="1">
      <alignment horizontal="left"/>
    </xf>
    <xf numFmtId="165" fontId="24" fillId="13" borderId="0" xfId="1" applyNumberFormat="1" applyFont="1" applyFill="1" applyBorder="1" applyAlignment="1" applyProtection="1">
      <alignment horizontal="right" vertical="center"/>
    </xf>
    <xf numFmtId="165" fontId="24" fillId="13" borderId="9" xfId="1" applyNumberFormat="1" applyFont="1" applyFill="1" applyBorder="1" applyAlignment="1" applyProtection="1">
      <alignment horizontal="right" vertical="center" wrapText="1"/>
    </xf>
    <xf numFmtId="165" fontId="23" fillId="0" borderId="7" xfId="1" applyNumberFormat="1" applyFont="1" applyBorder="1" applyAlignment="1" applyProtection="1">
      <alignment horizontal="right" vertical="center"/>
    </xf>
    <xf numFmtId="165" fontId="23" fillId="22" borderId="1" xfId="1" applyNumberFormat="1" applyFont="1" applyFill="1" applyBorder="1" applyAlignment="1" applyProtection="1">
      <alignment horizontal="right" vertical="center"/>
    </xf>
    <xf numFmtId="165" fontId="32" fillId="23" borderId="1" xfId="1" applyNumberFormat="1" applyFont="1" applyFill="1" applyBorder="1" applyAlignment="1" applyProtection="1">
      <alignment horizontal="right" vertical="center"/>
    </xf>
    <xf numFmtId="164" fontId="31" fillId="23" borderId="1" xfId="1" applyFont="1" applyFill="1" applyBorder="1" applyAlignment="1" applyProtection="1">
      <alignment vertical="center" wrapText="1"/>
    </xf>
    <xf numFmtId="165" fontId="24" fillId="0" borderId="14" xfId="1" applyNumberFormat="1" applyFont="1" applyBorder="1" applyAlignment="1" applyProtection="1">
      <alignment horizontal="right" vertical="center"/>
    </xf>
    <xf numFmtId="165" fontId="24" fillId="0" borderId="9" xfId="1" applyNumberFormat="1" applyFont="1" applyBorder="1" applyAlignment="1" applyProtection="1">
      <alignment horizontal="right" vertical="center"/>
    </xf>
    <xf numFmtId="165" fontId="23" fillId="0" borderId="21" xfId="1" applyNumberFormat="1" applyFont="1" applyBorder="1" applyAlignment="1" applyProtection="1">
      <alignment horizontal="right" vertical="center" wrapText="1"/>
    </xf>
    <xf numFmtId="164" fontId="24" fillId="13" borderId="14" xfId="1" applyFont="1" applyFill="1" applyBorder="1" applyAlignment="1" applyProtection="1">
      <alignment horizontal="left" vertical="center" wrapText="1"/>
    </xf>
    <xf numFmtId="165" fontId="24" fillId="13" borderId="9" xfId="1" applyNumberFormat="1" applyFont="1" applyFill="1" applyBorder="1" applyAlignment="1" applyProtection="1">
      <alignment vertical="center"/>
    </xf>
    <xf numFmtId="165" fontId="24" fillId="0" borderId="0" xfId="1" applyNumberFormat="1" applyFont="1" applyBorder="1" applyAlignment="1" applyProtection="1">
      <alignment vertical="center" wrapText="1"/>
    </xf>
    <xf numFmtId="165" fontId="24" fillId="0" borderId="21" xfId="1" applyNumberFormat="1" applyFont="1" applyBorder="1" applyAlignment="1" applyProtection="1">
      <alignment horizontal="right" vertical="center" wrapText="1"/>
    </xf>
    <xf numFmtId="165" fontId="24" fillId="0" borderId="8" xfId="1" applyNumberFormat="1" applyFont="1" applyBorder="1" applyAlignment="1" applyProtection="1">
      <alignment vertical="center" wrapText="1"/>
    </xf>
    <xf numFmtId="165" fontId="24" fillId="0" borderId="9" xfId="1" applyNumberFormat="1" applyFont="1" applyBorder="1" applyAlignment="1" applyProtection="1">
      <alignment vertical="center" wrapText="1"/>
    </xf>
    <xf numFmtId="0" fontId="3" fillId="0" borderId="9" xfId="3" applyFont="1" applyBorder="1" applyAlignment="1">
      <alignment vertical="center"/>
    </xf>
    <xf numFmtId="164" fontId="24" fillId="0" borderId="14" xfId="1" applyFont="1" applyBorder="1" applyAlignment="1" applyProtection="1">
      <alignment horizontal="left" vertical="center" wrapText="1"/>
    </xf>
    <xf numFmtId="164" fontId="24" fillId="0" borderId="9" xfId="1" applyFont="1" applyBorder="1" applyAlignment="1" applyProtection="1">
      <alignment horizontal="left" vertical="center" wrapText="1"/>
    </xf>
    <xf numFmtId="165" fontId="23" fillId="0" borderId="1" xfId="1" applyNumberFormat="1" applyFont="1" applyBorder="1" applyAlignment="1" applyProtection="1">
      <alignment horizontal="left" vertical="center" wrapText="1"/>
    </xf>
    <xf numFmtId="164" fontId="23" fillId="13" borderId="7" xfId="1" applyFont="1" applyFill="1" applyBorder="1" applyAlignment="1" applyProtection="1">
      <alignment horizontal="left" vertical="center" wrapText="1"/>
    </xf>
    <xf numFmtId="165" fontId="24" fillId="24" borderId="9" xfId="1" applyNumberFormat="1" applyFont="1" applyFill="1" applyBorder="1" applyAlignment="1" applyProtection="1">
      <alignment horizontal="right" vertical="center"/>
    </xf>
    <xf numFmtId="165" fontId="24" fillId="25" borderId="9" xfId="1" applyNumberFormat="1" applyFont="1" applyFill="1" applyBorder="1" applyAlignment="1" applyProtection="1">
      <alignment horizontal="right" vertical="center"/>
    </xf>
    <xf numFmtId="165" fontId="24" fillId="25" borderId="9" xfId="1" applyNumberFormat="1" applyFont="1" applyFill="1" applyBorder="1" applyAlignment="1" applyProtection="1">
      <alignment horizontal="right" vertical="center" wrapText="1"/>
    </xf>
    <xf numFmtId="164" fontId="23" fillId="26" borderId="1" xfId="1" applyFont="1" applyFill="1" applyBorder="1" applyAlignment="1" applyProtection="1">
      <alignment vertical="center" wrapText="1"/>
    </xf>
    <xf numFmtId="4" fontId="23" fillId="26" borderId="1" xfId="1" applyNumberFormat="1" applyFont="1" applyFill="1" applyBorder="1" applyAlignment="1" applyProtection="1">
      <alignment horizontal="right" vertical="center" wrapText="1"/>
    </xf>
    <xf numFmtId="165" fontId="24" fillId="28" borderId="1" xfId="1" applyNumberFormat="1" applyFont="1" applyFill="1" applyBorder="1" applyAlignment="1" applyProtection="1">
      <alignment horizontal="right" vertical="center"/>
    </xf>
    <xf numFmtId="165" fontId="23" fillId="28" borderId="1" xfId="1" applyNumberFormat="1" applyFont="1" applyFill="1" applyBorder="1" applyAlignment="1" applyProtection="1">
      <alignment horizontal="right" vertical="center" wrapText="1"/>
    </xf>
    <xf numFmtId="164" fontId="23" fillId="28" borderId="1" xfId="1" applyFont="1" applyFill="1" applyBorder="1" applyAlignment="1" applyProtection="1">
      <alignment vertical="center" wrapText="1"/>
    </xf>
    <xf numFmtId="4" fontId="23" fillId="28" borderId="1" xfId="1" applyNumberFormat="1" applyFont="1" applyFill="1" applyBorder="1" applyAlignment="1" applyProtection="1">
      <alignment horizontal="right" vertical="center" wrapText="1"/>
    </xf>
    <xf numFmtId="165" fontId="24" fillId="22" borderId="1" xfId="1" applyNumberFormat="1" applyFont="1" applyFill="1" applyBorder="1" applyAlignment="1" applyProtection="1">
      <alignment horizontal="right" vertical="center"/>
    </xf>
    <xf numFmtId="165" fontId="23" fillId="22" borderId="1" xfId="1" applyNumberFormat="1" applyFont="1" applyFill="1" applyBorder="1" applyAlignment="1" applyProtection="1">
      <alignment horizontal="right" vertical="center" wrapText="1"/>
    </xf>
    <xf numFmtId="165" fontId="24" fillId="22" borderId="1" xfId="1" applyNumberFormat="1" applyFont="1" applyFill="1" applyBorder="1" applyAlignment="1" applyProtection="1">
      <alignment horizontal="right" vertical="center" wrapText="1"/>
    </xf>
    <xf numFmtId="165" fontId="23" fillId="29" borderId="1" xfId="1" applyNumberFormat="1" applyFont="1" applyFill="1" applyBorder="1" applyAlignment="1" applyProtection="1">
      <alignment horizontal="right" vertical="center" wrapText="1"/>
    </xf>
    <xf numFmtId="165" fontId="24" fillId="29" borderId="1" xfId="1" applyNumberFormat="1" applyFont="1" applyFill="1" applyBorder="1" applyAlignment="1" applyProtection="1">
      <alignment horizontal="right" vertical="center" wrapText="1"/>
    </xf>
    <xf numFmtId="165" fontId="24" fillId="29" borderId="21" xfId="1" applyNumberFormat="1" applyFont="1" applyFill="1" applyBorder="1" applyAlignment="1" applyProtection="1">
      <alignment horizontal="right" vertical="center" wrapText="1"/>
    </xf>
    <xf numFmtId="165" fontId="23" fillId="29" borderId="9" xfId="1" applyNumberFormat="1" applyFont="1" applyFill="1" applyBorder="1" applyAlignment="1" applyProtection="1">
      <alignment vertical="center" wrapText="1"/>
    </xf>
    <xf numFmtId="165" fontId="23" fillId="29" borderId="21" xfId="1" applyNumberFormat="1" applyFont="1" applyFill="1" applyBorder="1" applyAlignment="1" applyProtection="1">
      <alignment horizontal="right" vertical="center" wrapText="1"/>
    </xf>
    <xf numFmtId="165" fontId="23" fillId="30" borderId="1" xfId="1" applyNumberFormat="1" applyFont="1" applyFill="1" applyBorder="1" applyAlignment="1" applyProtection="1">
      <alignment horizontal="right" vertical="center"/>
    </xf>
    <xf numFmtId="165" fontId="24" fillId="30" borderId="1" xfId="1" applyNumberFormat="1" applyFont="1" applyFill="1" applyBorder="1" applyAlignment="1" applyProtection="1">
      <alignment horizontal="right" vertical="center"/>
    </xf>
    <xf numFmtId="164" fontId="23" fillId="30" borderId="1" xfId="1" applyFont="1" applyFill="1" applyBorder="1" applyAlignment="1" applyProtection="1">
      <alignment horizontal="left" vertical="center" wrapText="1"/>
    </xf>
    <xf numFmtId="167" fontId="23" fillId="30" borderId="1" xfId="1" applyNumberFormat="1" applyFont="1" applyFill="1" applyBorder="1" applyAlignment="1" applyProtection="1">
      <alignment vertical="center"/>
    </xf>
    <xf numFmtId="164" fontId="23" fillId="31" borderId="1" xfId="1" applyFont="1" applyFill="1" applyBorder="1" applyAlignment="1" applyProtection="1">
      <alignment horizontal="right" vertical="center" wrapText="1"/>
    </xf>
    <xf numFmtId="165" fontId="24" fillId="31" borderId="1" xfId="1" applyNumberFormat="1" applyFont="1" applyFill="1" applyBorder="1" applyAlignment="1" applyProtection="1">
      <alignment horizontal="right" vertical="center" wrapText="1"/>
    </xf>
    <xf numFmtId="4" fontId="23" fillId="31" borderId="1" xfId="1" applyNumberFormat="1" applyFont="1" applyFill="1" applyBorder="1" applyAlignment="1" applyProtection="1">
      <alignment horizontal="right" vertical="center" wrapText="1"/>
    </xf>
    <xf numFmtId="165" fontId="24" fillId="32" borderId="1" xfId="1" applyNumberFormat="1" applyFont="1" applyFill="1" applyBorder="1" applyAlignment="1" applyProtection="1">
      <alignment horizontal="right" vertical="center"/>
    </xf>
    <xf numFmtId="164" fontId="23" fillId="32" borderId="1" xfId="1" applyFont="1" applyFill="1" applyBorder="1" applyAlignment="1" applyProtection="1">
      <alignment horizontal="right" vertical="center" wrapText="1"/>
    </xf>
    <xf numFmtId="4" fontId="23" fillId="32" borderId="1" xfId="1" applyNumberFormat="1" applyFont="1" applyFill="1" applyBorder="1" applyAlignment="1" applyProtection="1">
      <alignment horizontal="right" vertical="center" wrapText="1"/>
    </xf>
    <xf numFmtId="167" fontId="23" fillId="32" borderId="1" xfId="1" applyNumberFormat="1" applyFont="1" applyFill="1" applyBorder="1" applyAlignment="1" applyProtection="1">
      <alignment vertical="center"/>
    </xf>
    <xf numFmtId="165" fontId="23" fillId="32" borderId="1" xfId="1" applyNumberFormat="1" applyFont="1" applyFill="1" applyBorder="1" applyAlignment="1" applyProtection="1">
      <alignment horizontal="right" vertical="center" wrapText="1"/>
    </xf>
    <xf numFmtId="165" fontId="34" fillId="31" borderId="1" xfId="1" applyNumberFormat="1" applyFont="1" applyFill="1" applyBorder="1" applyAlignment="1" applyProtection="1">
      <alignment horizontal="right" vertical="center" wrapText="1"/>
    </xf>
    <xf numFmtId="164" fontId="25" fillId="31" borderId="1" xfId="1" applyFont="1" applyFill="1" applyBorder="1" applyAlignment="1" applyProtection="1">
      <alignment horizontal="right" vertical="center" wrapText="1"/>
    </xf>
    <xf numFmtId="0" fontId="20" fillId="0" borderId="0" xfId="3" applyFont="1"/>
    <xf numFmtId="0" fontId="20" fillId="0" borderId="0" xfId="3" applyFont="1" applyAlignment="1">
      <alignment wrapText="1"/>
    </xf>
    <xf numFmtId="165" fontId="32" fillId="29" borderId="1" xfId="1" applyNumberFormat="1" applyFont="1" applyFill="1" applyBorder="1" applyAlignment="1" applyProtection="1">
      <alignment horizontal="right" vertical="center" wrapText="1"/>
    </xf>
    <xf numFmtId="164" fontId="25" fillId="29" borderId="1" xfId="1" applyFont="1" applyFill="1" applyBorder="1" applyAlignment="1" applyProtection="1">
      <alignment horizontal="right" vertical="center" wrapText="1"/>
    </xf>
    <xf numFmtId="4" fontId="6" fillId="0" borderId="0" xfId="3" applyNumberFormat="1"/>
    <xf numFmtId="0" fontId="18" fillId="0" borderId="9" xfId="3" applyFont="1" applyBorder="1"/>
    <xf numFmtId="164" fontId="10" fillId="0" borderId="9" xfId="1" applyFont="1" applyBorder="1" applyAlignment="1" applyProtection="1">
      <alignment vertical="center"/>
    </xf>
    <xf numFmtId="164" fontId="8" fillId="0" borderId="0" xfId="1" applyFont="1" applyBorder="1" applyAlignment="1" applyProtection="1">
      <alignment horizontal="center" vertical="center" wrapText="1"/>
    </xf>
    <xf numFmtId="164" fontId="50" fillId="0" borderId="0" xfId="1" applyFont="1" applyAlignment="1">
      <alignment horizontal="left"/>
    </xf>
    <xf numFmtId="164" fontId="36" fillId="20" borderId="1" xfId="1" applyFont="1" applyFill="1" applyBorder="1" applyAlignment="1" applyProtection="1">
      <alignment vertical="center" wrapText="1"/>
    </xf>
    <xf numFmtId="49" fontId="36" fillId="20" borderId="1" xfId="3" applyNumberFormat="1" applyFont="1" applyFill="1" applyBorder="1" applyAlignment="1">
      <alignment horizontal="right" vertical="center"/>
    </xf>
    <xf numFmtId="49" fontId="35" fillId="20" borderId="1" xfId="3" applyNumberFormat="1" applyFont="1" applyFill="1" applyBorder="1" applyAlignment="1">
      <alignment horizontal="right" vertical="center"/>
    </xf>
    <xf numFmtId="167" fontId="24" fillId="20" borderId="1" xfId="1" applyNumberFormat="1" applyFont="1" applyFill="1" applyBorder="1" applyAlignment="1" applyProtection="1">
      <alignment vertical="center" wrapText="1"/>
    </xf>
    <xf numFmtId="0" fontId="18" fillId="0" borderId="0" xfId="3" applyFont="1" applyAlignment="1">
      <alignment vertical="center" wrapText="1"/>
    </xf>
    <xf numFmtId="4" fontId="16" fillId="0" borderId="0" xfId="3" applyNumberFormat="1" applyFont="1"/>
    <xf numFmtId="4" fontId="10" fillId="0" borderId="0" xfId="3" applyNumberFormat="1" applyFont="1"/>
    <xf numFmtId="4" fontId="20" fillId="0" borderId="0" xfId="3" applyNumberFormat="1" applyFont="1"/>
    <xf numFmtId="0" fontId="18" fillId="0" borderId="0" xfId="3" applyFont="1" applyAlignment="1">
      <alignment wrapText="1"/>
    </xf>
    <xf numFmtId="4" fontId="18" fillId="0" borderId="0" xfId="3" applyNumberFormat="1" applyFont="1"/>
    <xf numFmtId="0" fontId="16" fillId="33" borderId="9" xfId="3" applyFont="1" applyFill="1" applyBorder="1"/>
    <xf numFmtId="4" fontId="16" fillId="33" borderId="9" xfId="3" applyNumberFormat="1" applyFont="1" applyFill="1" applyBorder="1"/>
    <xf numFmtId="4" fontId="18" fillId="0" borderId="0" xfId="3" applyNumberFormat="1" applyFont="1" applyAlignment="1">
      <alignment vertical="center" wrapText="1"/>
    </xf>
    <xf numFmtId="164" fontId="16" fillId="0" borderId="9" xfId="1" applyFont="1" applyBorder="1" applyAlignment="1" applyProtection="1">
      <alignment horizontal="right" vertical="center"/>
    </xf>
    <xf numFmtId="4" fontId="18" fillId="0" borderId="0" xfId="3" applyNumberFormat="1" applyFont="1" applyAlignment="1">
      <alignment wrapText="1"/>
    </xf>
    <xf numFmtId="165" fontId="23" fillId="13" borderId="0" xfId="1" applyNumberFormat="1" applyFont="1" applyFill="1" applyBorder="1" applyAlignment="1" applyProtection="1">
      <alignment horizontal="right" vertical="center"/>
    </xf>
    <xf numFmtId="165" fontId="23" fillId="13" borderId="0" xfId="1" applyNumberFormat="1" applyFont="1" applyFill="1" applyBorder="1" applyAlignment="1" applyProtection="1">
      <alignment horizontal="right" vertical="center" wrapText="1"/>
    </xf>
    <xf numFmtId="164" fontId="24" fillId="13" borderId="0" xfId="1" applyFont="1" applyFill="1" applyBorder="1" applyAlignment="1" applyProtection="1">
      <alignment vertical="center" wrapText="1"/>
    </xf>
    <xf numFmtId="167" fontId="9" fillId="13" borderId="0" xfId="1" applyNumberFormat="1" applyFont="1" applyFill="1" applyBorder="1" applyAlignment="1" applyProtection="1">
      <alignment vertical="center" wrapText="1"/>
    </xf>
    <xf numFmtId="0" fontId="25" fillId="0" borderId="0" xfId="0" applyFont="1"/>
    <xf numFmtId="164" fontId="51" fillId="21" borderId="0" xfId="1" applyFont="1" applyFill="1" applyBorder="1" applyAlignment="1" applyProtection="1">
      <alignment vertical="center"/>
    </xf>
    <xf numFmtId="164" fontId="52" fillId="0" borderId="0" xfId="1" applyFont="1" applyBorder="1" applyAlignment="1" applyProtection="1">
      <alignment vertical="center"/>
    </xf>
    <xf numFmtId="0" fontId="20" fillId="0" borderId="12" xfId="3" applyFont="1" applyBorder="1"/>
    <xf numFmtId="0" fontId="20" fillId="0" borderId="13" xfId="3" applyFont="1" applyBorder="1"/>
    <xf numFmtId="167" fontId="3" fillId="13" borderId="0" xfId="3" applyNumberFormat="1" applyFont="1" applyFill="1" applyAlignment="1">
      <alignment vertical="center"/>
    </xf>
    <xf numFmtId="0" fontId="45" fillId="0" borderId="9" xfId="0" applyFont="1" applyBorder="1"/>
    <xf numFmtId="0" fontId="20" fillId="0" borderId="9" xfId="0" applyFont="1" applyBorder="1"/>
    <xf numFmtId="165" fontId="34" fillId="20" borderId="21" xfId="1" applyNumberFormat="1" applyFont="1" applyFill="1" applyBorder="1" applyAlignment="1" applyProtection="1">
      <alignment horizontal="right" vertical="center"/>
    </xf>
    <xf numFmtId="0" fontId="52" fillId="13" borderId="0" xfId="3" applyFont="1" applyFill="1" applyAlignment="1">
      <alignment vertical="center"/>
    </xf>
    <xf numFmtId="165" fontId="24" fillId="13" borderId="21" xfId="1" applyNumberFormat="1" applyFont="1" applyFill="1" applyBorder="1" applyAlignment="1" applyProtection="1">
      <alignment horizontal="right" vertical="center" wrapText="1"/>
    </xf>
    <xf numFmtId="164" fontId="24" fillId="13" borderId="9" xfId="1" applyFont="1" applyFill="1" applyBorder="1" applyAlignment="1" applyProtection="1">
      <alignment horizontal="left" vertical="center" wrapText="1"/>
    </xf>
    <xf numFmtId="165" fontId="23" fillId="13" borderId="14" xfId="1" applyNumberFormat="1" applyFont="1" applyFill="1" applyBorder="1" applyAlignment="1" applyProtection="1">
      <alignment horizontal="right" vertical="center"/>
    </xf>
    <xf numFmtId="164" fontId="23" fillId="13" borderId="14" xfId="1" applyFont="1" applyFill="1" applyBorder="1" applyAlignment="1" applyProtection="1">
      <alignment horizontal="left" vertical="center" wrapText="1"/>
    </xf>
    <xf numFmtId="164" fontId="3" fillId="35" borderId="0" xfId="1" applyFont="1" applyFill="1" applyBorder="1" applyAlignment="1" applyProtection="1">
      <alignment vertical="center"/>
    </xf>
    <xf numFmtId="165" fontId="24" fillId="0" borderId="14" xfId="1" applyNumberFormat="1" applyFont="1" applyBorder="1" applyAlignment="1" applyProtection="1">
      <alignment horizontal="right" vertical="center" wrapText="1"/>
    </xf>
    <xf numFmtId="165" fontId="24" fillId="0" borderId="0" xfId="1" applyNumberFormat="1" applyFont="1" applyBorder="1" applyAlignment="1" applyProtection="1">
      <alignment horizontal="right" vertical="center"/>
    </xf>
    <xf numFmtId="165" fontId="24" fillId="13" borderId="0" xfId="1" applyNumberFormat="1" applyFont="1" applyFill="1" applyBorder="1" applyAlignment="1" applyProtection="1">
      <alignment horizontal="right" vertical="center" wrapText="1"/>
    </xf>
    <xf numFmtId="165" fontId="24" fillId="0" borderId="28" xfId="1" applyNumberFormat="1" applyFont="1" applyBorder="1" applyAlignment="1" applyProtection="1">
      <alignment horizontal="right" vertical="center"/>
    </xf>
    <xf numFmtId="164" fontId="24" fillId="0" borderId="28" xfId="1" applyFont="1" applyBorder="1" applyAlignment="1" applyProtection="1">
      <alignment vertical="center" wrapText="1"/>
    </xf>
    <xf numFmtId="0" fontId="53" fillId="0" borderId="9" xfId="0" applyFont="1" applyBorder="1"/>
    <xf numFmtId="165" fontId="24" fillId="13" borderId="27" xfId="1" applyNumberFormat="1" applyFont="1" applyFill="1" applyBorder="1" applyAlignment="1" applyProtection="1">
      <alignment horizontal="right" vertical="center"/>
    </xf>
    <xf numFmtId="164" fontId="24" fillId="13" borderId="29" xfId="1" applyFont="1" applyFill="1" applyBorder="1" applyAlignment="1" applyProtection="1">
      <alignment vertical="center" wrapText="1"/>
    </xf>
    <xf numFmtId="167" fontId="23" fillId="20" borderId="1" xfId="1" applyNumberFormat="1" applyFont="1" applyFill="1" applyBorder="1" applyAlignment="1" applyProtection="1">
      <alignment vertical="center"/>
    </xf>
    <xf numFmtId="0" fontId="18" fillId="33" borderId="9" xfId="0" applyFont="1" applyFill="1" applyBorder="1"/>
    <xf numFmtId="0" fontId="54" fillId="13" borderId="0" xfId="3" applyFont="1" applyFill="1" applyAlignment="1">
      <alignment vertical="center"/>
    </xf>
    <xf numFmtId="165" fontId="25" fillId="0" borderId="1" xfId="1" applyNumberFormat="1" applyFont="1" applyBorder="1" applyAlignment="1" applyProtection="1">
      <alignment horizontal="right" vertical="center"/>
    </xf>
    <xf numFmtId="165" fontId="34" fillId="0" borderId="1" xfId="1" applyNumberFormat="1" applyFont="1" applyBorder="1" applyAlignment="1" applyProtection="1">
      <alignment horizontal="right" vertical="center"/>
    </xf>
    <xf numFmtId="165" fontId="23" fillId="0" borderId="21" xfId="1" applyNumberFormat="1" applyFont="1" applyBorder="1" applyAlignment="1" applyProtection="1">
      <alignment horizontal="right" vertical="center"/>
    </xf>
    <xf numFmtId="165" fontId="34" fillId="29" borderId="1" xfId="1" applyNumberFormat="1" applyFont="1" applyFill="1" applyBorder="1" applyAlignment="1" applyProtection="1">
      <alignment horizontal="right" vertical="center"/>
    </xf>
    <xf numFmtId="165" fontId="32" fillId="0" borderId="1" xfId="1" applyNumberFormat="1" applyFont="1" applyBorder="1" applyAlignment="1" applyProtection="1">
      <alignment horizontal="right" vertical="center"/>
    </xf>
    <xf numFmtId="165" fontId="34" fillId="31" borderId="1" xfId="1" applyNumberFormat="1" applyFont="1" applyFill="1" applyBorder="1" applyAlignment="1" applyProtection="1">
      <alignment horizontal="right" vertical="center"/>
    </xf>
    <xf numFmtId="165" fontId="37" fillId="13" borderId="1" xfId="1" applyNumberFormat="1" applyFont="1" applyFill="1" applyBorder="1" applyAlignment="1" applyProtection="1">
      <alignment horizontal="right" vertical="center"/>
    </xf>
    <xf numFmtId="165" fontId="37" fillId="0" borderId="1" xfId="1" applyNumberFormat="1" applyFont="1" applyBorder="1" applyAlignment="1" applyProtection="1">
      <alignment horizontal="right" vertical="center" wrapText="1"/>
    </xf>
    <xf numFmtId="165" fontId="24" fillId="17" borderId="1" xfId="1" applyNumberFormat="1" applyFont="1" applyFill="1" applyBorder="1" applyAlignment="1" applyProtection="1">
      <alignment horizontal="right" vertical="center" wrapText="1"/>
    </xf>
    <xf numFmtId="165" fontId="24" fillId="18" borderId="1" xfId="1" applyNumberFormat="1" applyFont="1" applyFill="1" applyBorder="1" applyAlignment="1" applyProtection="1">
      <alignment horizontal="right" vertical="center" wrapText="1"/>
    </xf>
    <xf numFmtId="165" fontId="24" fillId="16" borderId="1" xfId="1" applyNumberFormat="1" applyFont="1" applyFill="1" applyBorder="1" applyAlignment="1" applyProtection="1">
      <alignment horizontal="right" vertical="center"/>
    </xf>
    <xf numFmtId="165" fontId="24" fillId="17" borderId="1" xfId="1" applyNumberFormat="1" applyFont="1" applyFill="1" applyBorder="1" applyAlignment="1" applyProtection="1">
      <alignment horizontal="right" vertical="center"/>
    </xf>
    <xf numFmtId="165" fontId="24" fillId="20" borderId="1" xfId="1" applyNumberFormat="1" applyFont="1" applyFill="1" applyBorder="1" applyAlignment="1" applyProtection="1">
      <alignment horizontal="right" vertical="center"/>
    </xf>
    <xf numFmtId="49" fontId="24" fillId="20" borderId="1" xfId="3" applyNumberFormat="1" applyFont="1" applyFill="1" applyBorder="1" applyAlignment="1">
      <alignment horizontal="right" vertical="center"/>
    </xf>
    <xf numFmtId="165" fontId="24" fillId="27" borderId="1" xfId="1" applyNumberFormat="1" applyFont="1" applyFill="1" applyBorder="1" applyAlignment="1" applyProtection="1">
      <alignment horizontal="right" vertical="center"/>
    </xf>
    <xf numFmtId="167" fontId="24" fillId="2" borderId="1" xfId="1" applyNumberFormat="1" applyFont="1" applyFill="1" applyBorder="1" applyAlignment="1" applyProtection="1">
      <alignment vertical="center" wrapText="1"/>
    </xf>
    <xf numFmtId="167" fontId="23" fillId="2" borderId="1" xfId="1" applyNumberFormat="1" applyFont="1" applyFill="1" applyBorder="1" applyAlignment="1" applyProtection="1">
      <alignment vertical="center"/>
    </xf>
    <xf numFmtId="165" fontId="31" fillId="20" borderId="1" xfId="1" applyNumberFormat="1" applyFont="1" applyFill="1" applyBorder="1" applyAlignment="1" applyProtection="1">
      <alignment horizontal="right" vertical="center" wrapText="1"/>
    </xf>
    <xf numFmtId="165" fontId="23" fillId="20" borderId="1" xfId="1" applyNumberFormat="1" applyFont="1" applyFill="1" applyBorder="1" applyAlignment="1" applyProtection="1">
      <alignment horizontal="right" vertical="center"/>
    </xf>
    <xf numFmtId="164" fontId="23" fillId="20" borderId="1" xfId="1" applyFont="1" applyFill="1" applyBorder="1" applyAlignment="1" applyProtection="1">
      <alignment horizontal="left" vertical="center" wrapText="1"/>
    </xf>
    <xf numFmtId="165" fontId="23" fillId="2" borderId="1" xfId="1" applyNumberFormat="1" applyFont="1" applyFill="1" applyBorder="1" applyAlignment="1" applyProtection="1">
      <alignment horizontal="right" vertical="center" wrapText="1"/>
    </xf>
    <xf numFmtId="165" fontId="24" fillId="2" borderId="1" xfId="1" applyNumberFormat="1" applyFont="1" applyFill="1" applyBorder="1" applyAlignment="1" applyProtection="1">
      <alignment horizontal="right" vertical="center"/>
    </xf>
    <xf numFmtId="164" fontId="23" fillId="2" borderId="1" xfId="1" applyFont="1" applyFill="1" applyBorder="1" applyAlignment="1" applyProtection="1">
      <alignment vertical="center" wrapText="1"/>
    </xf>
    <xf numFmtId="164" fontId="23" fillId="20" borderId="1" xfId="1" applyFont="1" applyFill="1" applyBorder="1" applyAlignment="1" applyProtection="1">
      <alignment vertical="center" wrapText="1"/>
    </xf>
    <xf numFmtId="165" fontId="24" fillId="2" borderId="1" xfId="1" applyNumberFormat="1" applyFont="1" applyFill="1" applyBorder="1" applyAlignment="1" applyProtection="1">
      <alignment horizontal="right" vertical="center" wrapText="1"/>
    </xf>
    <xf numFmtId="164" fontId="24" fillId="2" borderId="1" xfId="1" applyFont="1" applyFill="1" applyBorder="1" applyAlignment="1" applyProtection="1">
      <alignment vertical="center" wrapText="1"/>
    </xf>
    <xf numFmtId="165" fontId="24" fillId="20" borderId="1" xfId="1" applyNumberFormat="1" applyFont="1" applyFill="1" applyBorder="1" applyAlignment="1" applyProtection="1">
      <alignment horizontal="right" vertical="center" wrapText="1"/>
    </xf>
    <xf numFmtId="164" fontId="24" fillId="20" borderId="1" xfId="1" applyFont="1" applyFill="1" applyBorder="1" applyAlignment="1" applyProtection="1">
      <alignment vertical="center" wrapText="1"/>
    </xf>
    <xf numFmtId="165" fontId="24" fillId="20" borderId="9" xfId="1" applyNumberFormat="1" applyFont="1" applyFill="1" applyBorder="1" applyAlignment="1" applyProtection="1">
      <alignment horizontal="right" vertical="center"/>
    </xf>
    <xf numFmtId="165" fontId="31" fillId="2" borderId="1" xfId="1" applyNumberFormat="1" applyFont="1" applyFill="1" applyBorder="1" applyAlignment="1" applyProtection="1">
      <alignment horizontal="right" vertical="center" wrapText="1"/>
    </xf>
    <xf numFmtId="165" fontId="23" fillId="20" borderId="1" xfId="1" applyNumberFormat="1" applyFont="1" applyFill="1" applyBorder="1" applyAlignment="1" applyProtection="1">
      <alignment horizontal="right" vertical="center" wrapText="1"/>
    </xf>
    <xf numFmtId="164" fontId="23" fillId="20" borderId="1" xfId="1" applyFont="1" applyFill="1" applyBorder="1" applyAlignment="1" applyProtection="1">
      <alignment vertical="center"/>
    </xf>
    <xf numFmtId="165" fontId="23" fillId="2" borderId="1" xfId="1" applyNumberFormat="1" applyFont="1" applyFill="1" applyBorder="1" applyAlignment="1" applyProtection="1">
      <alignment horizontal="right" vertical="center"/>
    </xf>
    <xf numFmtId="4" fontId="23" fillId="2" borderId="1" xfId="1" applyNumberFormat="1" applyFont="1" applyFill="1" applyBorder="1" applyAlignment="1" applyProtection="1">
      <alignment horizontal="right" vertical="center" wrapText="1"/>
    </xf>
    <xf numFmtId="164" fontId="23" fillId="2" borderId="1" xfId="1" applyFont="1" applyFill="1" applyBorder="1" applyAlignment="1" applyProtection="1">
      <alignment horizontal="left" vertical="center" wrapText="1"/>
    </xf>
    <xf numFmtId="164" fontId="24" fillId="2" borderId="1" xfId="1" applyFont="1" applyFill="1" applyBorder="1" applyAlignment="1" applyProtection="1">
      <alignment horizontal="left" vertical="center" wrapText="1"/>
    </xf>
    <xf numFmtId="167" fontId="23" fillId="2" borderId="1" xfId="1" applyNumberFormat="1" applyFont="1" applyFill="1" applyBorder="1" applyAlignment="1" applyProtection="1">
      <alignment vertical="center" wrapText="1"/>
    </xf>
    <xf numFmtId="164" fontId="23" fillId="2" borderId="1" xfId="1" applyFont="1" applyFill="1" applyBorder="1" applyAlignment="1" applyProtection="1">
      <alignment horizontal="left" vertical="center"/>
    </xf>
    <xf numFmtId="165" fontId="55" fillId="2" borderId="1" xfId="1" applyNumberFormat="1" applyFont="1" applyFill="1" applyBorder="1" applyAlignment="1" applyProtection="1">
      <alignment horizontal="right" vertical="center"/>
    </xf>
    <xf numFmtId="164" fontId="23" fillId="20" borderId="1" xfId="1" applyFont="1" applyFill="1" applyBorder="1" applyAlignment="1" applyProtection="1">
      <alignment horizontal="left" vertical="center"/>
    </xf>
    <xf numFmtId="4" fontId="23" fillId="20" borderId="1" xfId="1" applyNumberFormat="1" applyFont="1" applyFill="1" applyBorder="1" applyAlignment="1" applyProtection="1">
      <alignment horizontal="right" vertical="center" wrapText="1"/>
    </xf>
    <xf numFmtId="164" fontId="24" fillId="20" borderId="1" xfId="1" applyFont="1" applyFill="1" applyBorder="1" applyAlignment="1" applyProtection="1">
      <alignment horizontal="left" vertical="center" wrapText="1"/>
    </xf>
    <xf numFmtId="165" fontId="24" fillId="16" borderId="1" xfId="1" applyNumberFormat="1" applyFont="1" applyFill="1" applyBorder="1" applyAlignment="1" applyProtection="1">
      <alignment horizontal="right" vertical="center" wrapText="1"/>
    </xf>
    <xf numFmtId="4" fontId="56" fillId="0" borderId="0" xfId="3" applyNumberFormat="1" applyFont="1"/>
    <xf numFmtId="164" fontId="3" fillId="37" borderId="0" xfId="1" applyFont="1" applyFill="1" applyBorder="1" applyAlignment="1" applyProtection="1">
      <alignment vertical="center"/>
    </xf>
    <xf numFmtId="164" fontId="3" fillId="36" borderId="0" xfId="1" applyFont="1" applyFill="1" applyBorder="1" applyAlignment="1" applyProtection="1">
      <alignment vertical="center"/>
    </xf>
    <xf numFmtId="164" fontId="52" fillId="37" borderId="0" xfId="1" applyFont="1" applyFill="1" applyBorder="1" applyAlignment="1" applyProtection="1">
      <alignment vertical="center"/>
    </xf>
    <xf numFmtId="4" fontId="16" fillId="2" borderId="9" xfId="3" applyNumberFormat="1" applyFont="1" applyFill="1" applyBorder="1"/>
    <xf numFmtId="165" fontId="24" fillId="20" borderId="21" xfId="1" applyNumberFormat="1" applyFont="1" applyFill="1" applyBorder="1" applyAlignment="1" applyProtection="1">
      <alignment horizontal="right" vertical="center" wrapText="1"/>
    </xf>
    <xf numFmtId="165" fontId="24" fillId="20" borderId="21" xfId="1" applyNumberFormat="1" applyFont="1" applyFill="1" applyBorder="1" applyAlignment="1" applyProtection="1">
      <alignment horizontal="right" vertical="center"/>
    </xf>
    <xf numFmtId="165" fontId="24" fillId="2" borderId="21" xfId="1" applyNumberFormat="1" applyFont="1" applyFill="1" applyBorder="1" applyAlignment="1" applyProtection="1">
      <alignment vertical="center" wrapText="1"/>
    </xf>
    <xf numFmtId="165" fontId="24" fillId="2" borderId="21" xfId="1" applyNumberFormat="1" applyFont="1" applyFill="1" applyBorder="1" applyAlignment="1" applyProtection="1">
      <alignment horizontal="right" vertical="center"/>
    </xf>
    <xf numFmtId="0" fontId="34" fillId="2" borderId="0" xfId="0" applyFont="1" applyFill="1"/>
    <xf numFmtId="164" fontId="9" fillId="2" borderId="0" xfId="1" applyFont="1" applyFill="1" applyBorder="1" applyAlignment="1" applyProtection="1">
      <alignment vertical="center"/>
    </xf>
    <xf numFmtId="164" fontId="23" fillId="20" borderId="1" xfId="1" applyFont="1" applyFill="1" applyBorder="1" applyAlignment="1" applyProtection="1">
      <alignment horizontal="right" vertical="center" wrapText="1"/>
    </xf>
    <xf numFmtId="164" fontId="24" fillId="0" borderId="30" xfId="1" applyFont="1" applyBorder="1" applyAlignment="1" applyProtection="1">
      <alignment horizontal="left" vertical="center" wrapText="1"/>
    </xf>
    <xf numFmtId="0" fontId="6" fillId="2" borderId="0" xfId="3" applyFill="1"/>
    <xf numFmtId="4" fontId="3" fillId="0" borderId="0" xfId="3" applyNumberFormat="1" applyFont="1" applyAlignment="1">
      <alignment vertical="center"/>
    </xf>
    <xf numFmtId="164" fontId="58" fillId="0" borderId="9" xfId="1" applyFont="1" applyBorder="1" applyAlignment="1" applyProtection="1">
      <alignment vertical="center"/>
    </xf>
    <xf numFmtId="4" fontId="57" fillId="0" borderId="0" xfId="0" applyNumberFormat="1" applyFont="1"/>
    <xf numFmtId="167" fontId="36" fillId="13" borderId="0" xfId="1" applyNumberFormat="1" applyFont="1" applyFill="1" applyBorder="1" applyAlignment="1" applyProtection="1">
      <alignment vertical="center" wrapText="1"/>
    </xf>
    <xf numFmtId="0" fontId="36" fillId="0" borderId="0" xfId="0" applyFont="1"/>
    <xf numFmtId="0" fontId="36" fillId="2" borderId="0" xfId="0" applyFont="1" applyFill="1"/>
    <xf numFmtId="164" fontId="36" fillId="2" borderId="0" xfId="1" applyFont="1" applyFill="1" applyBorder="1" applyAlignment="1" applyProtection="1">
      <alignment vertical="center"/>
    </xf>
    <xf numFmtId="0" fontId="58" fillId="0" borderId="0" xfId="3" applyFont="1" applyAlignment="1">
      <alignment vertical="center"/>
    </xf>
    <xf numFmtId="164" fontId="35" fillId="0" borderId="0" xfId="1" applyFont="1" applyBorder="1" applyAlignment="1" applyProtection="1">
      <alignment horizontal="center" vertical="center"/>
    </xf>
    <xf numFmtId="4" fontId="35" fillId="0" borderId="0" xfId="1" applyNumberFormat="1" applyFont="1" applyBorder="1" applyAlignment="1" applyProtection="1">
      <alignment horizontal="right" vertical="center"/>
    </xf>
    <xf numFmtId="4" fontId="35" fillId="0" borderId="0" xfId="1" applyNumberFormat="1" applyFont="1" applyBorder="1" applyAlignment="1" applyProtection="1">
      <alignment horizontal="right" vertical="center" wrapText="1"/>
    </xf>
    <xf numFmtId="164" fontId="59" fillId="0" borderId="0" xfId="1" applyFont="1" applyBorder="1" applyAlignment="1" applyProtection="1">
      <alignment horizontal="center" vertical="center"/>
    </xf>
    <xf numFmtId="164" fontId="60" fillId="0" borderId="0" xfId="1" applyFont="1" applyBorder="1" applyAlignment="1" applyProtection="1">
      <alignment horizontal="center" vertical="center"/>
    </xf>
    <xf numFmtId="164" fontId="59" fillId="0" borderId="0" xfId="1" applyFont="1" applyBorder="1" applyAlignment="1" applyProtection="1">
      <alignment horizontal="left" vertical="center"/>
    </xf>
    <xf numFmtId="164" fontId="59" fillId="0" borderId="0" xfId="1" applyFont="1" applyBorder="1" applyAlignment="1" applyProtection="1">
      <alignment horizontal="center" vertical="center" wrapText="1"/>
    </xf>
    <xf numFmtId="164" fontId="60" fillId="0" borderId="0" xfId="1" applyFont="1" applyBorder="1" applyAlignment="1" applyProtection="1">
      <alignment horizontal="center" vertical="center" wrapText="1"/>
    </xf>
    <xf numFmtId="164" fontId="60" fillId="0" borderId="0" xfId="1" applyFont="1" applyBorder="1" applyAlignment="1" applyProtection="1">
      <alignment horizontal="justify" vertical="center" wrapText="1"/>
    </xf>
    <xf numFmtId="164" fontId="60" fillId="0" borderId="0" xfId="1" applyFont="1" applyBorder="1" applyAlignment="1" applyProtection="1">
      <alignment vertical="center"/>
    </xf>
    <xf numFmtId="167" fontId="60" fillId="0" borderId="0" xfId="1" applyNumberFormat="1" applyFont="1" applyBorder="1" applyAlignment="1" applyProtection="1">
      <alignment vertical="center"/>
    </xf>
    <xf numFmtId="4" fontId="30" fillId="0" borderId="0" xfId="1" applyNumberFormat="1" applyFont="1" applyBorder="1" applyAlignment="1" applyProtection="1">
      <alignment vertical="center"/>
    </xf>
    <xf numFmtId="167" fontId="30" fillId="0" borderId="0" xfId="1" applyNumberFormat="1" applyFont="1" applyBorder="1" applyAlignment="1" applyProtection="1">
      <alignment vertical="center"/>
    </xf>
    <xf numFmtId="0" fontId="18" fillId="38" borderId="9" xfId="3" applyFont="1" applyFill="1" applyBorder="1" applyAlignment="1">
      <alignment horizontal="center" vertical="center"/>
    </xf>
    <xf numFmtId="0" fontId="18" fillId="38" borderId="9" xfId="3" applyFont="1" applyFill="1" applyBorder="1" applyAlignment="1">
      <alignment horizontal="center" vertical="center" wrapText="1"/>
    </xf>
    <xf numFmtId="0" fontId="18" fillId="38" borderId="12" xfId="3" applyFont="1" applyFill="1" applyBorder="1" applyAlignment="1">
      <alignment horizontal="center" vertical="center"/>
    </xf>
    <xf numFmtId="0" fontId="18" fillId="38" borderId="12" xfId="3" applyFont="1" applyFill="1" applyBorder="1" applyAlignment="1">
      <alignment horizontal="center" vertical="center" wrapText="1"/>
    </xf>
    <xf numFmtId="165" fontId="36" fillId="0" borderId="1" xfId="1" applyNumberFormat="1" applyFont="1" applyBorder="1" applyAlignment="1" applyProtection="1">
      <alignment horizontal="right" vertical="center"/>
    </xf>
    <xf numFmtId="165" fontId="24" fillId="15" borderId="21" xfId="1" applyNumberFormat="1" applyFont="1" applyFill="1" applyBorder="1" applyAlignment="1" applyProtection="1">
      <alignment horizontal="right" vertical="center"/>
    </xf>
    <xf numFmtId="43" fontId="7" fillId="13" borderId="0" xfId="4" applyFont="1" applyFill="1" applyBorder="1" applyAlignment="1" applyProtection="1">
      <alignment vertical="center"/>
    </xf>
    <xf numFmtId="165" fontId="24" fillId="39" borderId="1" xfId="1" applyNumberFormat="1" applyFont="1" applyFill="1" applyBorder="1" applyAlignment="1" applyProtection="1">
      <alignment horizontal="right" vertical="center" wrapText="1"/>
    </xf>
    <xf numFmtId="165" fontId="23" fillId="39" borderId="1" xfId="1" applyNumberFormat="1" applyFont="1" applyFill="1" applyBorder="1" applyAlignment="1" applyProtection="1">
      <alignment horizontal="right" vertical="center" wrapText="1"/>
    </xf>
    <xf numFmtId="165" fontId="24" fillId="39" borderId="1" xfId="1" applyNumberFormat="1" applyFont="1" applyFill="1" applyBorder="1" applyAlignment="1" applyProtection="1">
      <alignment horizontal="right" vertical="center"/>
    </xf>
    <xf numFmtId="164" fontId="23" fillId="39" borderId="1" xfId="1" applyFont="1" applyFill="1" applyBorder="1" applyAlignment="1" applyProtection="1">
      <alignment horizontal="left" vertical="center" wrapText="1"/>
    </xf>
    <xf numFmtId="164" fontId="58" fillId="0" borderId="0" xfId="1" applyFont="1" applyBorder="1" applyAlignment="1" applyProtection="1">
      <alignment vertical="center"/>
    </xf>
    <xf numFmtId="0" fontId="18" fillId="0" borderId="9" xfId="0" applyFont="1" applyBorder="1"/>
    <xf numFmtId="4" fontId="17" fillId="0" borderId="0" xfId="3" applyNumberFormat="1" applyFont="1"/>
    <xf numFmtId="164" fontId="24" fillId="20" borderId="21" xfId="1" applyFont="1" applyFill="1" applyBorder="1" applyAlignment="1" applyProtection="1">
      <alignment horizontal="left" vertical="center" wrapText="1"/>
    </xf>
    <xf numFmtId="4" fontId="23" fillId="22" borderId="1" xfId="1" applyNumberFormat="1" applyFont="1" applyFill="1" applyBorder="1" applyAlignment="1" applyProtection="1">
      <alignment horizontal="right" vertical="center"/>
    </xf>
    <xf numFmtId="4" fontId="23" fillId="29" borderId="1" xfId="1" applyNumberFormat="1" applyFont="1" applyFill="1" applyBorder="1" applyAlignment="1" applyProtection="1">
      <alignment horizontal="right" vertical="center" wrapText="1"/>
    </xf>
    <xf numFmtId="167" fontId="23" fillId="22" borderId="1" xfId="1" applyNumberFormat="1" applyFont="1" applyFill="1" applyBorder="1" applyAlignment="1" applyProtection="1">
      <alignment vertical="center"/>
    </xf>
    <xf numFmtId="167" fontId="23" fillId="0" borderId="1" xfId="1" applyNumberFormat="1" applyFont="1" applyBorder="1" applyAlignment="1" applyProtection="1">
      <alignment vertical="center" wrapText="1"/>
    </xf>
    <xf numFmtId="4" fontId="23" fillId="29" borderId="22" xfId="1" applyNumberFormat="1" applyFont="1" applyFill="1" applyBorder="1" applyAlignment="1" applyProtection="1">
      <alignment horizontal="right" vertical="center" wrapText="1"/>
    </xf>
    <xf numFmtId="167" fontId="23" fillId="29" borderId="1" xfId="1" applyNumberFormat="1" applyFont="1" applyFill="1" applyBorder="1" applyAlignment="1" applyProtection="1">
      <alignment vertical="center"/>
    </xf>
    <xf numFmtId="167" fontId="23" fillId="39" borderId="1" xfId="1" applyNumberFormat="1" applyFont="1" applyFill="1" applyBorder="1" applyAlignment="1" applyProtection="1">
      <alignment vertical="center" wrapText="1"/>
    </xf>
    <xf numFmtId="4" fontId="24" fillId="20" borderId="1" xfId="1" applyNumberFormat="1" applyFont="1" applyFill="1" applyBorder="1" applyAlignment="1" applyProtection="1">
      <alignment horizontal="right" vertical="center" wrapText="1"/>
    </xf>
    <xf numFmtId="167" fontId="23" fillId="20" borderId="1" xfId="1" applyNumberFormat="1" applyFont="1" applyFill="1" applyBorder="1" applyAlignment="1" applyProtection="1">
      <alignment vertical="center" wrapText="1"/>
    </xf>
    <xf numFmtId="4" fontId="24" fillId="20" borderId="1" xfId="3" applyNumberFormat="1" applyFont="1" applyFill="1" applyBorder="1" applyAlignment="1">
      <alignment vertical="center"/>
    </xf>
    <xf numFmtId="167" fontId="64" fillId="34" borderId="9" xfId="1" applyNumberFormat="1" applyFont="1" applyFill="1" applyBorder="1" applyAlignment="1" applyProtection="1">
      <alignment horizontal="center" vertical="center" wrapText="1"/>
    </xf>
    <xf numFmtId="4" fontId="64" fillId="0" borderId="9" xfId="3" applyNumberFormat="1" applyFont="1" applyBorder="1" applyAlignment="1">
      <alignment horizontal="right"/>
    </xf>
    <xf numFmtId="4" fontId="65" fillId="0" borderId="9" xfId="3" applyNumberFormat="1" applyFont="1" applyBorder="1" applyAlignment="1">
      <alignment horizontal="right"/>
    </xf>
    <xf numFmtId="4" fontId="65" fillId="2" borderId="9" xfId="3" applyNumberFormat="1" applyFont="1" applyFill="1" applyBorder="1" applyAlignment="1">
      <alignment horizontal="right"/>
    </xf>
    <xf numFmtId="0" fontId="67" fillId="0" borderId="0" xfId="0" applyFont="1"/>
    <xf numFmtId="0" fontId="64" fillId="38" borderId="9" xfId="3" applyFont="1" applyFill="1" applyBorder="1" applyAlignment="1">
      <alignment horizontal="center" vertical="center"/>
    </xf>
    <xf numFmtId="0" fontId="3" fillId="40" borderId="0" xfId="3" applyFont="1" applyFill="1" applyAlignment="1">
      <alignment vertical="center"/>
    </xf>
    <xf numFmtId="4" fontId="18" fillId="0" borderId="0" xfId="3" applyNumberFormat="1" applyFont="1" applyAlignment="1">
      <alignment horizontal="right"/>
    </xf>
    <xf numFmtId="164" fontId="23" fillId="0" borderId="1" xfId="1" applyFont="1" applyBorder="1" applyAlignment="1" applyProtection="1">
      <alignment vertical="center"/>
    </xf>
    <xf numFmtId="4" fontId="18" fillId="33" borderId="9" xfId="3" applyNumberFormat="1" applyFont="1" applyFill="1" applyBorder="1" applyAlignment="1">
      <alignment vertical="center"/>
    </xf>
    <xf numFmtId="4" fontId="18" fillId="0" borderId="9" xfId="3" applyNumberFormat="1" applyFont="1" applyBorder="1" applyAlignment="1">
      <alignment vertical="center"/>
    </xf>
    <xf numFmtId="0" fontId="18" fillId="31" borderId="9" xfId="3" applyFont="1" applyFill="1" applyBorder="1" applyAlignment="1">
      <alignment horizontal="center"/>
    </xf>
    <xf numFmtId="4" fontId="18" fillId="31" borderId="9" xfId="3" applyNumberFormat="1" applyFont="1" applyFill="1" applyBorder="1" applyAlignment="1">
      <alignment vertical="center"/>
    </xf>
    <xf numFmtId="0" fontId="20" fillId="31" borderId="9" xfId="3" applyFont="1" applyFill="1" applyBorder="1"/>
    <xf numFmtId="43" fontId="6" fillId="0" borderId="0" xfId="4" applyFont="1"/>
    <xf numFmtId="168" fontId="6" fillId="0" borderId="0" xfId="4" applyNumberFormat="1" applyFont="1"/>
    <xf numFmtId="49" fontId="18" fillId="0" borderId="0" xfId="3" applyNumberFormat="1" applyFont="1" applyAlignment="1">
      <alignment horizontal="right"/>
    </xf>
    <xf numFmtId="164" fontId="25" fillId="0" borderId="1" xfId="1" applyFont="1" applyBorder="1" applyAlignment="1" applyProtection="1">
      <alignment horizontal="right" vertical="center" wrapText="1"/>
    </xf>
    <xf numFmtId="165" fontId="34" fillId="0" borderId="1" xfId="1" applyNumberFormat="1" applyFont="1" applyBorder="1" applyAlignment="1" applyProtection="1">
      <alignment horizontal="right" vertical="center" wrapText="1"/>
    </xf>
    <xf numFmtId="164" fontId="25" fillId="0" borderId="1" xfId="1" applyFont="1" applyBorder="1" applyAlignment="1" applyProtection="1">
      <alignment horizontal="left" vertical="center"/>
    </xf>
    <xf numFmtId="165" fontId="25" fillId="0" borderId="1" xfId="1" applyNumberFormat="1" applyFont="1" applyBorder="1" applyAlignment="1" applyProtection="1">
      <alignment horizontal="right" vertical="center" wrapText="1"/>
    </xf>
    <xf numFmtId="164" fontId="25" fillId="0" borderId="1" xfId="1" applyFont="1" applyBorder="1" applyAlignment="1" applyProtection="1">
      <alignment vertical="center" wrapText="1"/>
    </xf>
    <xf numFmtId="164" fontId="34" fillId="0" borderId="1" xfId="1" applyFont="1" applyBorder="1" applyAlignment="1" applyProtection="1">
      <alignment vertical="center" wrapText="1"/>
    </xf>
    <xf numFmtId="4" fontId="23" fillId="0" borderId="22" xfId="1" applyNumberFormat="1" applyFont="1" applyBorder="1" applyAlignment="1" applyProtection="1">
      <alignment horizontal="right" vertical="center" wrapText="1"/>
    </xf>
    <xf numFmtId="0" fontId="14" fillId="0" borderId="0" xfId="2" applyFont="1" applyAlignment="1">
      <alignment wrapText="1"/>
    </xf>
    <xf numFmtId="4" fontId="18" fillId="0" borderId="9" xfId="3" applyNumberFormat="1" applyFont="1" applyBorder="1" applyAlignment="1">
      <alignment horizontal="right"/>
    </xf>
    <xf numFmtId="4" fontId="20" fillId="2" borderId="9" xfId="3" applyNumberFormat="1" applyFont="1" applyFill="1" applyBorder="1"/>
    <xf numFmtId="4" fontId="18" fillId="0" borderId="9" xfId="3" applyNumberFormat="1" applyFont="1" applyBorder="1"/>
    <xf numFmtId="4" fontId="20" fillId="0" borderId="9" xfId="3" applyNumberFormat="1" applyFont="1" applyBorder="1"/>
    <xf numFmtId="4" fontId="18" fillId="2" borderId="9" xfId="3" applyNumberFormat="1" applyFont="1" applyFill="1" applyBorder="1"/>
    <xf numFmtId="4" fontId="18" fillId="33" borderId="9" xfId="3" applyNumberFormat="1" applyFont="1" applyFill="1" applyBorder="1"/>
    <xf numFmtId="4" fontId="19" fillId="2" borderId="9" xfId="3" applyNumberFormat="1" applyFont="1" applyFill="1" applyBorder="1"/>
    <xf numFmtId="4" fontId="19" fillId="0" borderId="9" xfId="3" applyNumberFormat="1" applyFont="1" applyBorder="1"/>
    <xf numFmtId="0" fontId="16" fillId="41" borderId="9" xfId="3" applyFont="1" applyFill="1" applyBorder="1"/>
    <xf numFmtId="0" fontId="20" fillId="41" borderId="9" xfId="3" applyFont="1" applyFill="1" applyBorder="1"/>
    <xf numFmtId="4" fontId="10" fillId="41" borderId="9" xfId="3" applyNumberFormat="1" applyFont="1" applyFill="1" applyBorder="1"/>
    <xf numFmtId="4" fontId="18" fillId="41" borderId="9" xfId="3" applyNumberFormat="1" applyFont="1" applyFill="1" applyBorder="1" applyAlignment="1">
      <alignment vertical="center"/>
    </xf>
    <xf numFmtId="4" fontId="19" fillId="41" borderId="9" xfId="3" applyNumberFormat="1" applyFont="1" applyFill="1" applyBorder="1"/>
    <xf numFmtId="164" fontId="23" fillId="13" borderId="21" xfId="1" applyFont="1" applyFill="1" applyBorder="1" applyAlignment="1" applyProtection="1">
      <alignment vertical="center" wrapText="1"/>
    </xf>
    <xf numFmtId="164" fontId="24" fillId="20" borderId="9" xfId="1" applyFont="1" applyFill="1" applyBorder="1" applyAlignment="1" applyProtection="1">
      <alignment vertical="center" wrapText="1"/>
    </xf>
    <xf numFmtId="164" fontId="24" fillId="20" borderId="22" xfId="1" applyFont="1" applyFill="1" applyBorder="1" applyAlignment="1" applyProtection="1">
      <alignment vertical="center" wrapText="1"/>
    </xf>
    <xf numFmtId="164" fontId="24" fillId="13" borderId="15" xfId="1" applyFont="1" applyFill="1" applyBorder="1" applyAlignment="1" applyProtection="1">
      <alignment vertical="center" wrapText="1"/>
    </xf>
    <xf numFmtId="4" fontId="23" fillId="42" borderId="1" xfId="1" applyNumberFormat="1" applyFont="1" applyFill="1" applyBorder="1" applyAlignment="1" applyProtection="1">
      <alignment horizontal="right" vertical="center" wrapText="1"/>
    </xf>
    <xf numFmtId="167" fontId="24" fillId="22" borderId="1" xfId="1" applyNumberFormat="1" applyFont="1" applyFill="1" applyBorder="1" applyAlignment="1" applyProtection="1">
      <alignment vertical="center" wrapText="1"/>
    </xf>
    <xf numFmtId="4" fontId="19" fillId="33" borderId="9" xfId="3" applyNumberFormat="1" applyFont="1" applyFill="1" applyBorder="1"/>
    <xf numFmtId="167" fontId="23" fillId="0" borderId="21" xfId="1" applyNumberFormat="1" applyFont="1" applyBorder="1" applyAlignment="1" applyProtection="1">
      <alignment vertical="center"/>
    </xf>
    <xf numFmtId="167" fontId="23" fillId="0" borderId="22" xfId="1" applyNumberFormat="1" applyFont="1" applyBorder="1" applyAlignment="1" applyProtection="1">
      <alignment vertical="center"/>
    </xf>
    <xf numFmtId="4" fontId="23" fillId="0" borderId="30" xfId="1" applyNumberFormat="1" applyFont="1" applyBorder="1" applyAlignment="1" applyProtection="1">
      <alignment horizontal="right" vertical="center" wrapText="1"/>
    </xf>
    <xf numFmtId="167" fontId="23" fillId="0" borderId="7" xfId="1" applyNumberFormat="1" applyFont="1" applyBorder="1" applyAlignment="1" applyProtection="1">
      <alignment vertical="center"/>
    </xf>
    <xf numFmtId="167" fontId="23" fillId="0" borderId="9" xfId="1" applyNumberFormat="1" applyFont="1" applyBorder="1" applyAlignment="1" applyProtection="1">
      <alignment vertical="center"/>
    </xf>
    <xf numFmtId="0" fontId="30" fillId="33" borderId="0" xfId="3" applyFont="1" applyFill="1" applyAlignment="1">
      <alignment vertical="center"/>
    </xf>
    <xf numFmtId="0" fontId="64" fillId="0" borderId="9" xfId="3" applyFont="1" applyBorder="1"/>
    <xf numFmtId="4" fontId="64" fillId="0" borderId="9" xfId="3" applyNumberFormat="1" applyFont="1" applyBorder="1"/>
    <xf numFmtId="0" fontId="71" fillId="0" borderId="9" xfId="3" applyFont="1" applyBorder="1"/>
    <xf numFmtId="4" fontId="71" fillId="0" borderId="9" xfId="3" applyNumberFormat="1" applyFont="1" applyBorder="1"/>
    <xf numFmtId="4" fontId="64" fillId="0" borderId="12" xfId="3" applyNumberFormat="1" applyFont="1" applyBorder="1"/>
    <xf numFmtId="0" fontId="65" fillId="0" borderId="9" xfId="3" applyFont="1" applyBorder="1"/>
    <xf numFmtId="4" fontId="65" fillId="0" borderId="12" xfId="3" applyNumberFormat="1" applyFont="1" applyBorder="1"/>
    <xf numFmtId="4" fontId="71" fillId="0" borderId="12" xfId="3" applyNumberFormat="1" applyFont="1" applyBorder="1"/>
    <xf numFmtId="4" fontId="65" fillId="0" borderId="9" xfId="3" applyNumberFormat="1" applyFont="1" applyBorder="1"/>
    <xf numFmtId="0" fontId="72" fillId="0" borderId="9" xfId="0" applyFont="1" applyBorder="1" applyAlignment="1">
      <alignment vertical="center"/>
    </xf>
    <xf numFmtId="0" fontId="64" fillId="0" borderId="9" xfId="0" applyFont="1" applyBorder="1" applyAlignment="1">
      <alignment vertical="center"/>
    </xf>
    <xf numFmtId="0" fontId="71" fillId="0" borderId="9" xfId="3" applyFont="1" applyBorder="1" applyAlignment="1">
      <alignment wrapText="1"/>
    </xf>
    <xf numFmtId="4" fontId="64" fillId="2" borderId="9" xfId="3" applyNumberFormat="1" applyFont="1" applyFill="1" applyBorder="1"/>
    <xf numFmtId="4" fontId="23" fillId="22" borderId="1" xfId="1" applyNumberFormat="1" applyFont="1" applyFill="1" applyBorder="1" applyAlignment="1" applyProtection="1">
      <alignment horizontal="right" vertical="center" wrapText="1"/>
    </xf>
    <xf numFmtId="167" fontId="24" fillId="13" borderId="1" xfId="1" applyNumberFormat="1" applyFont="1" applyFill="1" applyBorder="1" applyAlignment="1" applyProtection="1">
      <alignment vertical="center"/>
    </xf>
    <xf numFmtId="4" fontId="23" fillId="0" borderId="1" xfId="1" applyNumberFormat="1" applyFont="1" applyBorder="1" applyAlignment="1" applyProtection="1">
      <alignment horizontal="right" vertical="center" wrapText="1"/>
    </xf>
    <xf numFmtId="4" fontId="23" fillId="13" borderId="22" xfId="1" applyNumberFormat="1" applyFont="1" applyFill="1" applyBorder="1" applyAlignment="1" applyProtection="1">
      <alignment horizontal="right" vertical="center" wrapText="1"/>
    </xf>
    <xf numFmtId="4" fontId="23" fillId="13" borderId="1" xfId="1" applyNumberFormat="1" applyFont="1" applyFill="1" applyBorder="1" applyAlignment="1" applyProtection="1">
      <alignment horizontal="right" vertical="center"/>
    </xf>
    <xf numFmtId="4" fontId="24" fillId="13" borderId="1" xfId="1" applyNumberFormat="1" applyFont="1" applyFill="1" applyBorder="1" applyAlignment="1" applyProtection="1">
      <alignment horizontal="right" vertical="center" wrapText="1"/>
    </xf>
    <xf numFmtId="167" fontId="24" fillId="13" borderId="22" xfId="1" applyNumberFormat="1" applyFont="1" applyFill="1" applyBorder="1" applyAlignment="1" applyProtection="1">
      <alignment vertical="center" wrapText="1"/>
    </xf>
    <xf numFmtId="4" fontId="24" fillId="13" borderId="9" xfId="1" applyNumberFormat="1" applyFont="1" applyFill="1" applyBorder="1" applyAlignment="1" applyProtection="1">
      <alignment horizontal="right" vertical="center" wrapText="1"/>
    </xf>
    <xf numFmtId="167" fontId="24" fillId="13" borderId="14" xfId="1" applyNumberFormat="1" applyFont="1" applyFill="1" applyBorder="1" applyAlignment="1" applyProtection="1">
      <alignment vertical="center" wrapText="1"/>
    </xf>
    <xf numFmtId="167" fontId="23" fillId="13" borderId="28" xfId="1" applyNumberFormat="1" applyFont="1" applyFill="1" applyBorder="1" applyAlignment="1" applyProtection="1">
      <alignment vertical="center" wrapText="1"/>
    </xf>
    <xf numFmtId="167" fontId="23" fillId="13" borderId="9" xfId="1" applyNumberFormat="1" applyFont="1" applyFill="1" applyBorder="1" applyAlignment="1" applyProtection="1">
      <alignment vertical="center" wrapText="1"/>
    </xf>
    <xf numFmtId="167" fontId="24" fillId="13" borderId="17" xfId="1" applyNumberFormat="1" applyFont="1" applyFill="1" applyBorder="1" applyAlignment="1" applyProtection="1">
      <alignment vertical="center" wrapText="1"/>
    </xf>
    <xf numFmtId="167" fontId="24" fillId="13" borderId="18" xfId="1" applyNumberFormat="1" applyFont="1" applyFill="1" applyBorder="1" applyAlignment="1" applyProtection="1">
      <alignment vertical="center" wrapText="1"/>
    </xf>
    <xf numFmtId="167" fontId="23" fillId="13" borderId="14" xfId="1" applyNumberFormat="1" applyFont="1" applyFill="1" applyBorder="1" applyAlignment="1" applyProtection="1">
      <alignment vertical="center"/>
    </xf>
    <xf numFmtId="167" fontId="23" fillId="13" borderId="9" xfId="1" applyNumberFormat="1" applyFont="1" applyFill="1" applyBorder="1" applyAlignment="1" applyProtection="1">
      <alignment vertical="center"/>
    </xf>
    <xf numFmtId="167" fontId="24" fillId="13" borderId="20" xfId="1" applyNumberFormat="1" applyFont="1" applyFill="1" applyBorder="1" applyAlignment="1" applyProtection="1">
      <alignment vertical="center" wrapText="1"/>
    </xf>
    <xf numFmtId="4" fontId="23" fillId="13" borderId="14" xfId="1" applyNumberFormat="1" applyFont="1" applyFill="1" applyBorder="1" applyAlignment="1" applyProtection="1">
      <alignment horizontal="right" vertical="center"/>
    </xf>
    <xf numFmtId="167" fontId="24" fillId="13" borderId="16" xfId="1" applyNumberFormat="1" applyFont="1" applyFill="1" applyBorder="1" applyAlignment="1" applyProtection="1">
      <alignment vertical="center" wrapText="1"/>
    </xf>
    <xf numFmtId="4" fontId="24" fillId="20" borderId="9" xfId="1" applyNumberFormat="1" applyFont="1" applyFill="1" applyBorder="1" applyAlignment="1" applyProtection="1">
      <alignment horizontal="right" vertical="center" wrapText="1"/>
    </xf>
    <xf numFmtId="4" fontId="23" fillId="20" borderId="1" xfId="1" applyNumberFormat="1" applyFont="1" applyFill="1" applyBorder="1" applyAlignment="1" applyProtection="1">
      <alignment horizontal="right" vertical="center"/>
    </xf>
    <xf numFmtId="4" fontId="23" fillId="20" borderId="14" xfId="1" applyNumberFormat="1" applyFont="1" applyFill="1" applyBorder="1" applyAlignment="1" applyProtection="1">
      <alignment horizontal="right" vertical="center"/>
    </xf>
    <xf numFmtId="167" fontId="23" fillId="20" borderId="14" xfId="1" applyNumberFormat="1" applyFont="1" applyFill="1" applyBorder="1" applyAlignment="1" applyProtection="1">
      <alignment vertical="center"/>
    </xf>
    <xf numFmtId="167" fontId="24" fillId="20" borderId="14" xfId="1" applyNumberFormat="1" applyFont="1" applyFill="1" applyBorder="1" applyAlignment="1" applyProtection="1">
      <alignment vertical="center" wrapText="1"/>
    </xf>
    <xf numFmtId="167" fontId="24" fillId="20" borderId="9" xfId="1" applyNumberFormat="1" applyFont="1" applyFill="1" applyBorder="1" applyAlignment="1" applyProtection="1">
      <alignment vertical="center" wrapText="1"/>
    </xf>
    <xf numFmtId="4" fontId="24" fillId="13" borderId="14" xfId="1" applyNumberFormat="1" applyFont="1" applyFill="1" applyBorder="1" applyAlignment="1" applyProtection="1">
      <alignment horizontal="right" vertical="center" wrapText="1"/>
    </xf>
    <xf numFmtId="0" fontId="64" fillId="0" borderId="9" xfId="3" applyFont="1" applyBorder="1" applyAlignment="1">
      <alignment horizontal="center"/>
    </xf>
    <xf numFmtId="0" fontId="71" fillId="31" borderId="9" xfId="3" applyFont="1" applyFill="1" applyBorder="1"/>
    <xf numFmtId="4" fontId="64" fillId="31" borderId="9" xfId="3" applyNumberFormat="1" applyFont="1" applyFill="1" applyBorder="1"/>
    <xf numFmtId="0" fontId="64" fillId="0" borderId="12" xfId="3" applyFont="1" applyBorder="1" applyAlignment="1">
      <alignment vertical="top"/>
    </xf>
    <xf numFmtId="0" fontId="64" fillId="0" borderId="13" xfId="3" applyFont="1" applyBorder="1" applyAlignment="1">
      <alignment vertical="top"/>
    </xf>
    <xf numFmtId="164" fontId="73" fillId="0" borderId="0" xfId="1" applyFont="1" applyBorder="1" applyAlignment="1" applyProtection="1">
      <alignment vertical="center"/>
    </xf>
    <xf numFmtId="0" fontId="24" fillId="2" borderId="0" xfId="3" applyFont="1" applyFill="1" applyAlignment="1">
      <alignment horizontal="left" vertical="center" wrapText="1"/>
    </xf>
    <xf numFmtId="0" fontId="65" fillId="0" borderId="0" xfId="3" applyFont="1" applyAlignment="1">
      <alignment vertical="center"/>
    </xf>
    <xf numFmtId="164" fontId="65" fillId="0" borderId="0" xfId="1" applyFont="1" applyBorder="1" applyAlignment="1" applyProtection="1">
      <alignment vertical="center"/>
    </xf>
    <xf numFmtId="164" fontId="64" fillId="3" borderId="1" xfId="1" applyFont="1" applyFill="1" applyBorder="1" applyAlignment="1" applyProtection="1">
      <alignment vertical="center"/>
    </xf>
    <xf numFmtId="4" fontId="64" fillId="3" borderId="1" xfId="1" applyNumberFormat="1" applyFont="1" applyFill="1" applyBorder="1" applyAlignment="1" applyProtection="1">
      <alignment horizontal="right" vertical="center" wrapText="1"/>
    </xf>
    <xf numFmtId="164" fontId="65" fillId="0" borderId="1" xfId="1" applyFont="1" applyBorder="1" applyAlignment="1" applyProtection="1">
      <alignment vertical="center"/>
    </xf>
    <xf numFmtId="4" fontId="65" fillId="0" borderId="1" xfId="1" applyNumberFormat="1" applyFont="1" applyBorder="1" applyAlignment="1" applyProtection="1">
      <alignment horizontal="right" vertical="center" wrapText="1"/>
    </xf>
    <xf numFmtId="4" fontId="65" fillId="0" borderId="1" xfId="1" applyNumberFormat="1" applyFont="1" applyBorder="1" applyAlignment="1" applyProtection="1">
      <alignment horizontal="right" vertical="center"/>
    </xf>
    <xf numFmtId="164" fontId="64" fillId="4" borderId="1" xfId="1" applyFont="1" applyFill="1" applyBorder="1" applyAlignment="1" applyProtection="1">
      <alignment vertical="center"/>
    </xf>
    <xf numFmtId="4" fontId="64" fillId="4" borderId="1" xfId="1" applyNumberFormat="1" applyFont="1" applyFill="1" applyBorder="1" applyAlignment="1" applyProtection="1">
      <alignment horizontal="right" vertical="center" wrapText="1"/>
    </xf>
    <xf numFmtId="164" fontId="64" fillId="4" borderId="5" xfId="1" applyFont="1" applyFill="1" applyBorder="1" applyAlignment="1" applyProtection="1">
      <alignment vertical="center"/>
    </xf>
    <xf numFmtId="4" fontId="64" fillId="4" borderId="5" xfId="1" applyNumberFormat="1" applyFont="1" applyFill="1" applyBorder="1" applyAlignment="1" applyProtection="1">
      <alignment horizontal="right" vertical="center" wrapText="1"/>
    </xf>
    <xf numFmtId="4" fontId="65" fillId="0" borderId="0" xfId="1" applyNumberFormat="1" applyFont="1" applyBorder="1" applyAlignment="1" applyProtection="1">
      <alignment vertical="center"/>
    </xf>
    <xf numFmtId="167" fontId="65" fillId="0" borderId="0" xfId="1" applyNumberFormat="1" applyFont="1" applyBorder="1" applyAlignment="1" applyProtection="1">
      <alignment vertical="center"/>
    </xf>
    <xf numFmtId="164" fontId="65" fillId="0" borderId="6" xfId="1" applyFont="1" applyBorder="1" applyAlignment="1" applyProtection="1">
      <alignment vertical="center"/>
    </xf>
    <xf numFmtId="4" fontId="65" fillId="0" borderId="6" xfId="1" applyNumberFormat="1" applyFont="1" applyBorder="1" applyAlignment="1" applyProtection="1">
      <alignment vertical="center"/>
    </xf>
    <xf numFmtId="167" fontId="65" fillId="0" borderId="6" xfId="1" applyNumberFormat="1" applyFont="1" applyBorder="1" applyAlignment="1" applyProtection="1">
      <alignment vertical="center"/>
    </xf>
    <xf numFmtId="164" fontId="64" fillId="3" borderId="7" xfId="1" applyFont="1" applyFill="1" applyBorder="1" applyAlignment="1" applyProtection="1">
      <alignment vertical="center"/>
    </xf>
    <xf numFmtId="167" fontId="64" fillId="3" borderId="7" xfId="1" applyNumberFormat="1" applyFont="1" applyFill="1" applyBorder="1" applyAlignment="1" applyProtection="1">
      <alignment horizontal="center" vertical="center" wrapText="1"/>
    </xf>
    <xf numFmtId="167" fontId="64" fillId="3" borderId="8" xfId="1" applyNumberFormat="1" applyFont="1" applyFill="1" applyBorder="1" applyAlignment="1" applyProtection="1">
      <alignment horizontal="center" vertical="center" wrapText="1"/>
    </xf>
    <xf numFmtId="164" fontId="65" fillId="5" borderId="1" xfId="1" applyFont="1" applyFill="1" applyBorder="1" applyAlignment="1" applyProtection="1">
      <alignment vertical="center"/>
    </xf>
    <xf numFmtId="167" fontId="65" fillId="5" borderId="1" xfId="1" applyNumberFormat="1" applyFont="1" applyFill="1" applyBorder="1" applyAlignment="1" applyProtection="1">
      <alignment horizontal="center" vertical="center"/>
    </xf>
    <xf numFmtId="164" fontId="65" fillId="5" borderId="1" xfId="1" applyFont="1" applyFill="1" applyBorder="1" applyAlignment="1" applyProtection="1">
      <alignment vertical="center" wrapText="1"/>
    </xf>
    <xf numFmtId="164" fontId="65" fillId="4" borderId="5" xfId="1" applyFont="1" applyFill="1" applyBorder="1" applyAlignment="1" applyProtection="1">
      <alignment vertical="center"/>
    </xf>
    <xf numFmtId="4" fontId="65" fillId="4" borderId="5" xfId="1" applyNumberFormat="1" applyFont="1" applyFill="1" applyBorder="1" applyAlignment="1" applyProtection="1">
      <alignment horizontal="center" vertical="center"/>
    </xf>
    <xf numFmtId="49" fontId="65" fillId="5" borderId="0" xfId="1" applyNumberFormat="1" applyFont="1" applyFill="1" applyBorder="1" applyAlignment="1" applyProtection="1">
      <alignment vertical="center"/>
    </xf>
    <xf numFmtId="4" fontId="65" fillId="5" borderId="0" xfId="1" applyNumberFormat="1" applyFont="1" applyFill="1" applyBorder="1" applyAlignment="1" applyProtection="1">
      <alignment vertical="center"/>
    </xf>
    <xf numFmtId="164" fontId="65" fillId="5" borderId="6" xfId="1" applyFont="1" applyFill="1" applyBorder="1" applyAlignment="1" applyProtection="1">
      <alignment vertical="center"/>
    </xf>
    <xf numFmtId="4" fontId="65" fillId="5" borderId="6" xfId="1" applyNumberFormat="1" applyFont="1" applyFill="1" applyBorder="1" applyAlignment="1" applyProtection="1">
      <alignment vertical="center"/>
    </xf>
    <xf numFmtId="164" fontId="74" fillId="6" borderId="1" xfId="1" applyFont="1" applyFill="1" applyBorder="1" applyAlignment="1" applyProtection="1">
      <alignment vertical="center" wrapText="1"/>
    </xf>
    <xf numFmtId="167" fontId="65" fillId="6" borderId="1" xfId="1" applyNumberFormat="1" applyFont="1" applyFill="1" applyBorder="1" applyAlignment="1" applyProtection="1">
      <alignment horizontal="center" vertical="center" wrapText="1"/>
    </xf>
    <xf numFmtId="164" fontId="74" fillId="0" borderId="11" xfId="1" applyFont="1" applyBorder="1" applyAlignment="1" applyProtection="1">
      <alignment vertical="center" wrapText="1"/>
    </xf>
    <xf numFmtId="164" fontId="74" fillId="6" borderId="0" xfId="1" applyFont="1" applyFill="1" applyBorder="1" applyAlignment="1" applyProtection="1">
      <alignment vertical="center"/>
    </xf>
    <xf numFmtId="167" fontId="65" fillId="6" borderId="0" xfId="1" applyNumberFormat="1" applyFont="1" applyFill="1" applyBorder="1" applyAlignment="1" applyProtection="1">
      <alignment vertical="center"/>
    </xf>
    <xf numFmtId="167" fontId="65" fillId="0" borderId="11" xfId="1" applyNumberFormat="1" applyFont="1" applyBorder="1" applyAlignment="1" applyProtection="1">
      <alignment horizontal="center" vertical="center"/>
    </xf>
    <xf numFmtId="164" fontId="65" fillId="0" borderId="9" xfId="1" applyFont="1" applyBorder="1" applyAlignment="1" applyProtection="1">
      <alignment vertical="center"/>
    </xf>
    <xf numFmtId="164" fontId="65" fillId="0" borderId="9" xfId="1" applyFont="1" applyBorder="1" applyAlignment="1" applyProtection="1">
      <alignment vertical="center" wrapText="1"/>
    </xf>
    <xf numFmtId="164" fontId="73" fillId="0" borderId="9" xfId="1" applyFont="1" applyBorder="1" applyAlignment="1" applyProtection="1">
      <alignment vertical="center"/>
    </xf>
    <xf numFmtId="0" fontId="3" fillId="0" borderId="0" xfId="1" applyNumberFormat="1" applyFont="1" applyBorder="1" applyAlignment="1" applyProtection="1">
      <alignment vertical="center"/>
    </xf>
    <xf numFmtId="4" fontId="3" fillId="40" borderId="0" xfId="3" applyNumberFormat="1" applyFont="1" applyFill="1" applyAlignment="1">
      <alignment vertical="center"/>
    </xf>
    <xf numFmtId="4" fontId="23" fillId="13" borderId="9" xfId="1" applyNumberFormat="1" applyFont="1" applyFill="1" applyBorder="1" applyAlignment="1" applyProtection="1">
      <alignment horizontal="right" vertical="center" wrapText="1"/>
    </xf>
    <xf numFmtId="4" fontId="64" fillId="31" borderId="9" xfId="3" applyNumberFormat="1" applyFont="1" applyFill="1" applyBorder="1" applyAlignment="1">
      <alignment vertical="center"/>
    </xf>
    <xf numFmtId="4" fontId="64" fillId="33" borderId="9" xfId="3" applyNumberFormat="1" applyFont="1" applyFill="1" applyBorder="1"/>
    <xf numFmtId="4" fontId="65" fillId="41" borderId="9" xfId="3" applyNumberFormat="1" applyFont="1" applyFill="1" applyBorder="1"/>
    <xf numFmtId="4" fontId="71" fillId="2" borderId="9" xfId="3" applyNumberFormat="1" applyFont="1" applyFill="1" applyBorder="1"/>
    <xf numFmtId="4" fontId="71" fillId="0" borderId="0" xfId="3" applyNumberFormat="1" applyFont="1"/>
    <xf numFmtId="165" fontId="24" fillId="43" borderId="7" xfId="1" applyNumberFormat="1" applyFont="1" applyFill="1" applyBorder="1" applyAlignment="1" applyProtection="1">
      <alignment horizontal="right" vertical="center"/>
    </xf>
    <xf numFmtId="165" fontId="40" fillId="43" borderId="7" xfId="1" applyNumberFormat="1" applyFont="1" applyFill="1" applyBorder="1" applyAlignment="1" applyProtection="1">
      <alignment horizontal="right" vertical="center"/>
    </xf>
    <xf numFmtId="165" fontId="47" fillId="43" borderId="7" xfId="1" applyNumberFormat="1" applyFont="1" applyFill="1" applyBorder="1" applyAlignment="1" applyProtection="1">
      <alignment horizontal="right" vertical="center" wrapText="1"/>
    </xf>
    <xf numFmtId="167" fontId="23" fillId="43" borderId="7" xfId="1" applyNumberFormat="1" applyFont="1" applyFill="1" applyBorder="1" applyAlignment="1" applyProtection="1">
      <alignment vertical="center"/>
    </xf>
    <xf numFmtId="165" fontId="24" fillId="43" borderId="1" xfId="1" applyNumberFormat="1" applyFont="1" applyFill="1" applyBorder="1" applyAlignment="1" applyProtection="1">
      <alignment horizontal="right" vertical="center"/>
    </xf>
    <xf numFmtId="165" fontId="40" fillId="43" borderId="1" xfId="1" applyNumberFormat="1" applyFont="1" applyFill="1" applyBorder="1" applyAlignment="1" applyProtection="1">
      <alignment horizontal="right" vertical="center"/>
    </xf>
    <xf numFmtId="165" fontId="47" fillId="43" borderId="1" xfId="1" applyNumberFormat="1" applyFont="1" applyFill="1" applyBorder="1" applyAlignment="1" applyProtection="1">
      <alignment horizontal="right" vertical="center" wrapText="1"/>
    </xf>
    <xf numFmtId="167" fontId="23" fillId="43" borderId="1" xfId="1" applyNumberFormat="1" applyFont="1" applyFill="1" applyBorder="1" applyAlignment="1" applyProtection="1">
      <alignment vertical="center"/>
    </xf>
    <xf numFmtId="165" fontId="24" fillId="44" borderId="1" xfId="1" applyNumberFormat="1" applyFont="1" applyFill="1" applyBorder="1" applyAlignment="1" applyProtection="1">
      <alignment horizontal="right" vertical="center"/>
    </xf>
    <xf numFmtId="165" fontId="48" fillId="44" borderId="1" xfId="1" applyNumberFormat="1" applyFont="1" applyFill="1" applyBorder="1" applyAlignment="1" applyProtection="1">
      <alignment horizontal="right" vertical="center" wrapText="1"/>
    </xf>
    <xf numFmtId="167" fontId="23" fillId="44" borderId="1" xfId="1" applyNumberFormat="1" applyFont="1" applyFill="1" applyBorder="1" applyAlignment="1" applyProtection="1">
      <alignment vertical="center"/>
    </xf>
    <xf numFmtId="4" fontId="23" fillId="44" borderId="22" xfId="1" applyNumberFormat="1" applyFont="1" applyFill="1" applyBorder="1" applyAlignment="1" applyProtection="1">
      <alignment horizontal="right" vertical="center" wrapText="1"/>
    </xf>
    <xf numFmtId="165" fontId="23" fillId="44" borderId="1" xfId="1" applyNumberFormat="1" applyFont="1" applyFill="1" applyBorder="1" applyAlignment="1" applyProtection="1">
      <alignment horizontal="right" vertical="center" wrapText="1"/>
    </xf>
    <xf numFmtId="0" fontId="14" fillId="0" borderId="0" xfId="2" applyFont="1" applyAlignment="1">
      <alignment horizontal="center" wrapText="1"/>
    </xf>
    <xf numFmtId="4" fontId="64" fillId="5" borderId="0" xfId="1" applyNumberFormat="1" applyFont="1" applyFill="1" applyBorder="1" applyAlignment="1" applyProtection="1">
      <alignment horizontal="left" vertical="center"/>
    </xf>
    <xf numFmtId="164" fontId="8" fillId="0" borderId="0" xfId="1" applyFont="1" applyBorder="1" applyAlignment="1" applyProtection="1">
      <alignment horizontal="left" vertical="center" wrapText="1"/>
    </xf>
    <xf numFmtId="4" fontId="23" fillId="0" borderId="0" xfId="1" applyNumberFormat="1" applyFont="1" applyBorder="1" applyAlignment="1" applyProtection="1">
      <alignment horizontal="left" vertical="center"/>
    </xf>
    <xf numFmtId="0" fontId="23" fillId="2" borderId="0" xfId="3" applyFont="1" applyFill="1" applyAlignment="1">
      <alignment horizontal="left" vertical="center"/>
    </xf>
    <xf numFmtId="4" fontId="23" fillId="5" borderId="0" xfId="1" applyNumberFormat="1" applyFont="1" applyFill="1" applyBorder="1" applyAlignment="1" applyProtection="1">
      <alignment horizontal="left" vertical="center"/>
    </xf>
    <xf numFmtId="164" fontId="13" fillId="0" borderId="0" xfId="1" applyFont="1" applyBorder="1" applyAlignment="1" applyProtection="1">
      <alignment horizontal="center" vertical="center"/>
    </xf>
    <xf numFmtId="164" fontId="64" fillId="3" borderId="14" xfId="1" applyFont="1" applyFill="1" applyBorder="1" applyAlignment="1" applyProtection="1">
      <alignment horizontal="center" vertical="center"/>
    </xf>
    <xf numFmtId="164" fontId="64" fillId="3" borderId="17" xfId="1" applyFont="1" applyFill="1" applyBorder="1" applyAlignment="1" applyProtection="1">
      <alignment horizontal="center" vertical="center"/>
    </xf>
    <xf numFmtId="164" fontId="64" fillId="3" borderId="7" xfId="1" applyFont="1" applyFill="1" applyBorder="1" applyAlignment="1" applyProtection="1">
      <alignment horizontal="center" vertical="center"/>
    </xf>
    <xf numFmtId="164" fontId="64" fillId="3" borderId="14" xfId="1" applyFont="1" applyFill="1" applyBorder="1" applyAlignment="1" applyProtection="1">
      <alignment horizontal="center" vertical="center" wrapText="1"/>
    </xf>
    <xf numFmtId="164" fontId="64" fillId="3" borderId="17" xfId="1" applyFont="1" applyFill="1" applyBorder="1" applyAlignment="1" applyProtection="1">
      <alignment horizontal="center" vertical="center" wrapText="1"/>
    </xf>
    <xf numFmtId="164" fontId="64" fillId="3" borderId="7" xfId="1" applyFont="1" applyFill="1" applyBorder="1" applyAlignment="1" applyProtection="1">
      <alignment horizontal="center" vertical="center" wrapText="1"/>
    </xf>
    <xf numFmtId="164" fontId="64" fillId="3" borderId="2" xfId="1" applyFont="1" applyFill="1" applyBorder="1" applyAlignment="1" applyProtection="1">
      <alignment horizontal="center" vertical="center" wrapText="1"/>
    </xf>
    <xf numFmtId="164" fontId="64" fillId="3" borderId="3" xfId="1" applyFont="1" applyFill="1" applyBorder="1" applyAlignment="1" applyProtection="1">
      <alignment horizontal="center" vertical="center" wrapText="1"/>
    </xf>
    <xf numFmtId="164" fontId="64" fillId="3" borderId="4" xfId="1" applyFont="1" applyFill="1" applyBorder="1" applyAlignment="1" applyProtection="1">
      <alignment horizontal="center" vertical="center" wrapText="1"/>
    </xf>
    <xf numFmtId="0" fontId="14" fillId="0" borderId="0" xfId="2" applyFont="1" applyAlignment="1">
      <alignment horizontal="left" wrapText="1"/>
    </xf>
    <xf numFmtId="0" fontId="20" fillId="31" borderId="12" xfId="3" applyFont="1" applyFill="1" applyBorder="1" applyAlignment="1">
      <alignment horizontal="left"/>
    </xf>
    <xf numFmtId="0" fontId="20" fillId="31" borderId="13" xfId="3" applyFont="1" applyFill="1" applyBorder="1" applyAlignment="1">
      <alignment horizontal="left"/>
    </xf>
    <xf numFmtId="0" fontId="20" fillId="0" borderId="12" xfId="0" applyFont="1" applyBorder="1"/>
    <xf numFmtId="0" fontId="20" fillId="0" borderId="13" xfId="0" applyFont="1" applyBorder="1"/>
    <xf numFmtId="0" fontId="20" fillId="0" borderId="12" xfId="3" applyFont="1" applyBorder="1"/>
    <xf numFmtId="0" fontId="20" fillId="0" borderId="13" xfId="3" applyFont="1" applyBorder="1"/>
    <xf numFmtId="0" fontId="20" fillId="0" borderId="12" xfId="3" applyFont="1" applyBorder="1" applyAlignment="1">
      <alignment wrapText="1"/>
    </xf>
    <xf numFmtId="0" fontId="20" fillId="0" borderId="13" xfId="3" applyFont="1" applyBorder="1" applyAlignment="1">
      <alignment wrapText="1"/>
    </xf>
    <xf numFmtId="0" fontId="20" fillId="41" borderId="12" xfId="3" applyFont="1" applyFill="1" applyBorder="1"/>
    <xf numFmtId="0" fontId="20" fillId="41" borderId="13" xfId="3" applyFont="1" applyFill="1" applyBorder="1"/>
    <xf numFmtId="0" fontId="20" fillId="41" borderId="12" xfId="3" applyFont="1" applyFill="1" applyBorder="1" applyAlignment="1">
      <alignment wrapText="1"/>
    </xf>
    <xf numFmtId="0" fontId="20" fillId="41" borderId="13" xfId="3" applyFont="1" applyFill="1" applyBorder="1" applyAlignment="1">
      <alignment wrapText="1"/>
    </xf>
    <xf numFmtId="0" fontId="20" fillId="0" borderId="12" xfId="3" applyFont="1" applyBorder="1" applyAlignment="1">
      <alignment horizontal="left"/>
    </xf>
    <xf numFmtId="0" fontId="20" fillId="0" borderId="13" xfId="3" applyFont="1" applyBorder="1" applyAlignment="1">
      <alignment horizontal="left"/>
    </xf>
    <xf numFmtId="0" fontId="18" fillId="0" borderId="12" xfId="3" applyFont="1" applyBorder="1" applyAlignment="1">
      <alignment wrapText="1"/>
    </xf>
    <xf numFmtId="0" fontId="18" fillId="0" borderId="13" xfId="3" applyFont="1" applyBorder="1" applyAlignment="1">
      <alignment wrapText="1"/>
    </xf>
    <xf numFmtId="0" fontId="20" fillId="41" borderId="12" xfId="3" applyFont="1" applyFill="1" applyBorder="1" applyAlignment="1">
      <alignment horizontal="left"/>
    </xf>
    <xf numFmtId="0" fontId="20" fillId="41" borderId="13" xfId="3" applyFont="1" applyFill="1" applyBorder="1" applyAlignment="1">
      <alignment horizontal="left"/>
    </xf>
    <xf numFmtId="0" fontId="70" fillId="0" borderId="31" xfId="3" applyFont="1" applyBorder="1" applyAlignment="1">
      <alignment horizontal="left"/>
    </xf>
    <xf numFmtId="4" fontId="10" fillId="0" borderId="0" xfId="3" applyNumberFormat="1" applyFont="1"/>
    <xf numFmtId="0" fontId="71" fillId="0" borderId="12" xfId="3" applyFont="1" applyBorder="1"/>
    <xf numFmtId="0" fontId="71" fillId="0" borderId="13" xfId="3" applyFont="1" applyBorder="1"/>
    <xf numFmtId="0" fontId="71" fillId="0" borderId="12" xfId="0" applyFont="1" applyBorder="1" applyAlignment="1">
      <alignment horizontal="left" vertical="center" wrapText="1"/>
    </xf>
    <xf numFmtId="0" fontId="71" fillId="0" borderId="13" xfId="0" applyFont="1" applyBorder="1" applyAlignment="1">
      <alignment horizontal="left" vertical="center" wrapText="1"/>
    </xf>
    <xf numFmtId="0" fontId="65" fillId="0" borderId="12" xfId="0" applyFont="1" applyBorder="1" applyAlignment="1">
      <alignment horizontal="left" vertical="center"/>
    </xf>
    <xf numFmtId="0" fontId="65" fillId="0" borderId="13" xfId="0" applyFont="1" applyBorder="1" applyAlignment="1">
      <alignment horizontal="left" vertical="center"/>
    </xf>
    <xf numFmtId="0" fontId="18" fillId="33" borderId="12" xfId="3" applyFont="1" applyFill="1" applyBorder="1" applyAlignment="1">
      <alignment wrapText="1"/>
    </xf>
    <xf numFmtId="0" fontId="18" fillId="33" borderId="13" xfId="3" applyFont="1" applyFill="1" applyBorder="1" applyAlignment="1">
      <alignment wrapText="1"/>
    </xf>
    <xf numFmtId="0" fontId="18" fillId="33" borderId="12" xfId="3" applyFont="1" applyFill="1" applyBorder="1"/>
    <xf numFmtId="0" fontId="18" fillId="33" borderId="13" xfId="3" applyFont="1" applyFill="1" applyBorder="1"/>
    <xf numFmtId="0" fontId="18" fillId="0" borderId="12" xfId="3" applyFont="1" applyBorder="1"/>
    <xf numFmtId="0" fontId="18" fillId="0" borderId="13" xfId="3" applyFont="1" applyBorder="1"/>
    <xf numFmtId="0" fontId="18" fillId="31" borderId="12" xfId="3" applyFont="1" applyFill="1" applyBorder="1" applyAlignment="1">
      <alignment horizontal="left"/>
    </xf>
    <xf numFmtId="0" fontId="18" fillId="31" borderId="13" xfId="3" applyFont="1" applyFill="1" applyBorder="1" applyAlignment="1">
      <alignment horizontal="left"/>
    </xf>
    <xf numFmtId="0" fontId="20" fillId="31" borderId="12" xfId="3" applyFont="1" applyFill="1" applyBorder="1"/>
    <xf numFmtId="0" fontId="20" fillId="31" borderId="13" xfId="3" applyFont="1" applyFill="1" applyBorder="1"/>
    <xf numFmtId="0" fontId="20" fillId="31" borderId="12" xfId="3" applyFont="1" applyFill="1" applyBorder="1" applyAlignment="1">
      <alignment wrapText="1"/>
    </xf>
    <xf numFmtId="0" fontId="20" fillId="31" borderId="13" xfId="3" applyFont="1" applyFill="1" applyBorder="1" applyAlignment="1">
      <alignment wrapText="1"/>
    </xf>
    <xf numFmtId="164" fontId="15" fillId="0" borderId="0" xfId="1" applyFont="1" applyAlignment="1">
      <alignment horizontal="left"/>
    </xf>
    <xf numFmtId="164" fontId="13" fillId="0" borderId="0" xfId="1" applyFont="1" applyBorder="1" applyAlignment="1" applyProtection="1">
      <alignment horizontal="center"/>
    </xf>
    <xf numFmtId="0" fontId="18" fillId="0" borderId="0" xfId="3" applyFont="1" applyAlignment="1">
      <alignment horizontal="center" wrapText="1"/>
    </xf>
    <xf numFmtId="0" fontId="64" fillId="0" borderId="12" xfId="3" applyFont="1" applyBorder="1"/>
    <xf numFmtId="0" fontId="64" fillId="0" borderId="13" xfId="3" applyFont="1" applyBorder="1"/>
    <xf numFmtId="4" fontId="16" fillId="0" borderId="0" xfId="3" applyNumberFormat="1" applyFont="1"/>
    <xf numFmtId="0" fontId="18" fillId="38" borderId="12" xfId="3" applyFont="1" applyFill="1" applyBorder="1" applyAlignment="1">
      <alignment horizontal="center" vertical="center"/>
    </xf>
    <xf numFmtId="0" fontId="18" fillId="38" borderId="13" xfId="3" applyFont="1" applyFill="1" applyBorder="1" applyAlignment="1">
      <alignment horizontal="center" vertical="center"/>
    </xf>
    <xf numFmtId="0" fontId="64" fillId="0" borderId="12" xfId="3" applyFont="1" applyBorder="1" applyAlignment="1">
      <alignment horizontal="left"/>
    </xf>
    <xf numFmtId="0" fontId="64" fillId="0" borderId="13" xfId="3" applyFont="1" applyBorder="1" applyAlignment="1">
      <alignment horizontal="left"/>
    </xf>
    <xf numFmtId="4" fontId="18" fillId="0" borderId="0" xfId="3" applyNumberFormat="1" applyFont="1" applyAlignment="1">
      <alignment horizontal="right"/>
    </xf>
    <xf numFmtId="0" fontId="71" fillId="31" borderId="12" xfId="3" applyFont="1" applyFill="1" applyBorder="1"/>
    <xf numFmtId="0" fontId="71" fillId="31" borderId="13" xfId="3" applyFont="1" applyFill="1" applyBorder="1"/>
    <xf numFmtId="0" fontId="71" fillId="31" borderId="12" xfId="3" applyFont="1" applyFill="1" applyBorder="1" applyAlignment="1">
      <alignment wrapText="1"/>
    </xf>
    <xf numFmtId="0" fontId="71" fillId="31" borderId="13" xfId="3" applyFont="1" applyFill="1" applyBorder="1" applyAlignment="1">
      <alignment wrapText="1"/>
    </xf>
    <xf numFmtId="0" fontId="71" fillId="31" borderId="12" xfId="3" applyFont="1" applyFill="1" applyBorder="1" applyAlignment="1">
      <alignment horizontal="left"/>
    </xf>
    <xf numFmtId="0" fontId="71" fillId="31" borderId="13" xfId="3" applyFont="1" applyFill="1" applyBorder="1" applyAlignment="1">
      <alignment horizontal="left"/>
    </xf>
    <xf numFmtId="4" fontId="20" fillId="0" borderId="0" xfId="3" applyNumberFormat="1" applyFont="1" applyAlignment="1">
      <alignment horizontal="center"/>
    </xf>
    <xf numFmtId="0" fontId="10" fillId="0" borderId="0" xfId="3" applyFont="1" applyAlignment="1">
      <alignment horizontal="center"/>
    </xf>
    <xf numFmtId="0" fontId="10" fillId="0" borderId="6" xfId="3" applyFont="1" applyBorder="1" applyAlignment="1">
      <alignment horizontal="center"/>
    </xf>
    <xf numFmtId="0" fontId="64" fillId="0" borderId="12" xfId="3" applyFont="1" applyBorder="1" applyAlignment="1">
      <alignment wrapText="1"/>
    </xf>
    <xf numFmtId="0" fontId="64" fillId="0" borderId="13" xfId="3" applyFont="1" applyBorder="1" applyAlignment="1">
      <alignment wrapText="1"/>
    </xf>
    <xf numFmtId="4" fontId="20" fillId="0" borderId="0" xfId="3" applyNumberFormat="1" applyFont="1"/>
    <xf numFmtId="0" fontId="65" fillId="0" borderId="12" xfId="3" applyFont="1" applyBorder="1" applyAlignment="1">
      <alignment wrapText="1"/>
    </xf>
    <xf numFmtId="0" fontId="65" fillId="0" borderId="13" xfId="3" applyFont="1" applyBorder="1" applyAlignment="1">
      <alignment wrapText="1"/>
    </xf>
    <xf numFmtId="0" fontId="64" fillId="38" borderId="12" xfId="3" applyFont="1" applyFill="1" applyBorder="1" applyAlignment="1">
      <alignment horizontal="center" vertical="center"/>
    </xf>
    <xf numFmtId="0" fontId="64" fillId="38" borderId="13" xfId="3" applyFont="1" applyFill="1" applyBorder="1" applyAlignment="1">
      <alignment horizontal="center" vertical="center"/>
    </xf>
    <xf numFmtId="0" fontId="71" fillId="0" borderId="12" xfId="3" applyFont="1" applyBorder="1" applyAlignment="1">
      <alignment wrapText="1"/>
    </xf>
    <xf numFmtId="0" fontId="71" fillId="0" borderId="13" xfId="3" applyFont="1" applyBorder="1" applyAlignment="1">
      <alignment wrapText="1"/>
    </xf>
    <xf numFmtId="0" fontId="18" fillId="0" borderId="12" xfId="0" applyFont="1" applyBorder="1"/>
    <xf numFmtId="0" fontId="18" fillId="0" borderId="13" xfId="0" applyFont="1" applyBorder="1"/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64" fillId="0" borderId="12" xfId="3" applyFont="1" applyBorder="1" applyAlignment="1">
      <alignment horizontal="left" wrapText="1"/>
    </xf>
    <xf numFmtId="0" fontId="64" fillId="0" borderId="13" xfId="3" applyFont="1" applyBorder="1" applyAlignment="1">
      <alignment horizontal="left" wrapText="1"/>
    </xf>
    <xf numFmtId="0" fontId="71" fillId="0" borderId="12" xfId="3" applyFont="1" applyBorder="1" applyAlignment="1">
      <alignment horizontal="left" wrapText="1"/>
    </xf>
    <xf numFmtId="0" fontId="71" fillId="0" borderId="13" xfId="3" applyFont="1" applyBorder="1" applyAlignment="1">
      <alignment horizontal="left" wrapText="1"/>
    </xf>
    <xf numFmtId="0" fontId="4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3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45" fillId="0" borderId="12" xfId="0" applyFont="1" applyBorder="1" applyAlignment="1">
      <alignment horizontal="center"/>
    </xf>
    <xf numFmtId="0" fontId="45" fillId="0" borderId="13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1" fillId="0" borderId="13" xfId="0" applyFont="1" applyBorder="1" applyAlignment="1">
      <alignment horizontal="center"/>
    </xf>
    <xf numFmtId="0" fontId="66" fillId="0" borderId="12" xfId="0" applyFont="1" applyBorder="1" applyAlignment="1">
      <alignment horizontal="center"/>
    </xf>
    <xf numFmtId="0" fontId="66" fillId="0" borderId="13" xfId="0" applyFont="1" applyBorder="1" applyAlignment="1">
      <alignment horizontal="center"/>
    </xf>
    <xf numFmtId="0" fontId="45" fillId="0" borderId="12" xfId="0" applyFont="1" applyBorder="1" applyAlignment="1">
      <alignment horizontal="center" wrapText="1"/>
    </xf>
    <xf numFmtId="0" fontId="45" fillId="0" borderId="13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45" fillId="0" borderId="12" xfId="0" applyFont="1" applyBorder="1" applyAlignment="1">
      <alignment wrapText="1"/>
    </xf>
    <xf numFmtId="0" fontId="45" fillId="0" borderId="13" xfId="0" applyFont="1" applyBorder="1" applyAlignment="1">
      <alignment wrapText="1"/>
    </xf>
    <xf numFmtId="4" fontId="61" fillId="0" borderId="12" xfId="0" applyNumberFormat="1" applyFont="1" applyBorder="1"/>
    <xf numFmtId="4" fontId="61" fillId="0" borderId="13" xfId="0" applyNumberFormat="1" applyFont="1" applyBorder="1"/>
    <xf numFmtId="4" fontId="66" fillId="0" borderId="12" xfId="0" applyNumberFormat="1" applyFont="1" applyBorder="1"/>
    <xf numFmtId="4" fontId="66" fillId="0" borderId="13" xfId="0" applyNumberFormat="1" applyFont="1" applyBorder="1"/>
    <xf numFmtId="4" fontId="45" fillId="0" borderId="12" xfId="0" applyNumberFormat="1" applyFont="1" applyBorder="1"/>
    <xf numFmtId="4" fontId="45" fillId="0" borderId="13" xfId="0" applyNumberFormat="1" applyFont="1" applyBorder="1"/>
    <xf numFmtId="0" fontId="0" fillId="0" borderId="12" xfId="0" applyBorder="1"/>
    <xf numFmtId="0" fontId="0" fillId="0" borderId="13" xfId="0" applyBorder="1"/>
    <xf numFmtId="4" fontId="57" fillId="0" borderId="12" xfId="0" applyNumberFormat="1" applyFont="1" applyBorder="1"/>
    <xf numFmtId="4" fontId="57" fillId="0" borderId="13" xfId="0" applyNumberFormat="1" applyFont="1" applyBorder="1"/>
    <xf numFmtId="4" fontId="67" fillId="0" borderId="12" xfId="0" applyNumberFormat="1" applyFont="1" applyBorder="1"/>
    <xf numFmtId="4" fontId="67" fillId="0" borderId="13" xfId="0" applyNumberFormat="1" applyFont="1" applyBorder="1"/>
    <xf numFmtId="4" fontId="0" fillId="0" borderId="12" xfId="0" applyNumberFormat="1" applyBorder="1"/>
    <xf numFmtId="4" fontId="0" fillId="0" borderId="13" xfId="0" applyNumberFormat="1" applyBorder="1"/>
    <xf numFmtId="0" fontId="46" fillId="0" borderId="12" xfId="0" applyFont="1" applyBorder="1"/>
    <xf numFmtId="0" fontId="46" fillId="0" borderId="13" xfId="0" applyFont="1" applyBorder="1"/>
    <xf numFmtId="4" fontId="62" fillId="0" borderId="12" xfId="0" applyNumberFormat="1" applyFont="1" applyBorder="1"/>
    <xf numFmtId="4" fontId="62" fillId="0" borderId="13" xfId="0" applyNumberFormat="1" applyFont="1" applyBorder="1"/>
    <xf numFmtId="4" fontId="68" fillId="0" borderId="12" xfId="0" applyNumberFormat="1" applyFont="1" applyBorder="1"/>
    <xf numFmtId="4" fontId="68" fillId="0" borderId="13" xfId="0" applyNumberFormat="1" applyFont="1" applyBorder="1"/>
    <xf numFmtId="4" fontId="46" fillId="0" borderId="12" xfId="0" applyNumberFormat="1" applyFont="1" applyBorder="1"/>
    <xf numFmtId="4" fontId="46" fillId="0" borderId="13" xfId="0" applyNumberFormat="1" applyFont="1" applyBorder="1"/>
    <xf numFmtId="4" fontId="63" fillId="0" borderId="12" xfId="0" applyNumberFormat="1" applyFont="1" applyBorder="1"/>
    <xf numFmtId="4" fontId="63" fillId="0" borderId="13" xfId="0" applyNumberFormat="1" applyFont="1" applyBorder="1"/>
    <xf numFmtId="4" fontId="69" fillId="0" borderId="12" xfId="0" applyNumberFormat="1" applyFont="1" applyBorder="1"/>
    <xf numFmtId="4" fontId="69" fillId="0" borderId="13" xfId="0" applyNumberFormat="1" applyFont="1" applyBorder="1"/>
    <xf numFmtId="4" fontId="53" fillId="0" borderId="12" xfId="0" applyNumberFormat="1" applyFont="1" applyBorder="1"/>
    <xf numFmtId="4" fontId="53" fillId="0" borderId="13" xfId="0" applyNumberFormat="1" applyFont="1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4" fontId="46" fillId="0" borderId="12" xfId="0" applyNumberFormat="1" applyFont="1" applyBorder="1" applyAlignment="1">
      <alignment horizontal="right" vertical="center"/>
    </xf>
    <xf numFmtId="4" fontId="46" fillId="0" borderId="13" xfId="0" applyNumberFormat="1" applyFont="1" applyBorder="1" applyAlignment="1">
      <alignment horizontal="right" vertical="center"/>
    </xf>
    <xf numFmtId="4" fontId="62" fillId="0" borderId="12" xfId="0" applyNumberFormat="1" applyFont="1" applyBorder="1" applyAlignment="1">
      <alignment horizontal="right"/>
    </xf>
    <xf numFmtId="4" fontId="62" fillId="0" borderId="13" xfId="0" applyNumberFormat="1" applyFont="1" applyBorder="1" applyAlignment="1">
      <alignment horizontal="right"/>
    </xf>
    <xf numFmtId="4" fontId="68" fillId="0" borderId="12" xfId="0" applyNumberFormat="1" applyFont="1" applyBorder="1" applyAlignment="1">
      <alignment horizontal="right" vertical="center"/>
    </xf>
    <xf numFmtId="4" fontId="68" fillId="0" borderId="13" xfId="0" applyNumberFormat="1" applyFont="1" applyBorder="1" applyAlignment="1">
      <alignment horizontal="right" vertical="center"/>
    </xf>
    <xf numFmtId="0" fontId="46" fillId="0" borderId="12" xfId="0" applyFont="1" applyBorder="1" applyAlignment="1">
      <alignment horizontal="center" wrapText="1"/>
    </xf>
    <xf numFmtId="0" fontId="46" fillId="0" borderId="13" xfId="0" applyFont="1" applyBorder="1" applyAlignment="1">
      <alignment horizontal="center" wrapText="1"/>
    </xf>
    <xf numFmtId="0" fontId="53" fillId="0" borderId="12" xfId="0" applyFont="1" applyBorder="1" applyAlignment="1">
      <alignment wrapText="1"/>
    </xf>
    <xf numFmtId="0" fontId="53" fillId="0" borderId="13" xfId="0" applyFont="1" applyBorder="1" applyAlignment="1">
      <alignment wrapText="1"/>
    </xf>
    <xf numFmtId="164" fontId="4" fillId="0" borderId="0" xfId="1" applyFont="1" applyBorder="1" applyAlignment="1" applyProtection="1">
      <alignment vertical="center"/>
    </xf>
    <xf numFmtId="164" fontId="48" fillId="44" borderId="21" xfId="1" applyFont="1" applyFill="1" applyBorder="1" applyAlignment="1" applyProtection="1">
      <alignment vertical="center" wrapText="1"/>
    </xf>
    <xf numFmtId="164" fontId="48" fillId="44" borderId="22" xfId="1" applyFont="1" applyFill="1" applyBorder="1" applyAlignment="1" applyProtection="1">
      <alignment vertical="center" wrapText="1"/>
    </xf>
    <xf numFmtId="165" fontId="31" fillId="13" borderId="24" xfId="1" applyNumberFormat="1" applyFont="1" applyFill="1" applyBorder="1" applyAlignment="1" applyProtection="1">
      <alignment horizontal="left" vertical="center"/>
    </xf>
    <xf numFmtId="165" fontId="31" fillId="13" borderId="25" xfId="1" applyNumberFormat="1" applyFont="1" applyFill="1" applyBorder="1" applyAlignment="1" applyProtection="1">
      <alignment horizontal="left" vertical="center"/>
    </xf>
    <xf numFmtId="164" fontId="47" fillId="43" borderId="8" xfId="1" applyFont="1" applyFill="1" applyBorder="1" applyAlignment="1" applyProtection="1">
      <alignment vertical="center" wrapText="1"/>
    </xf>
    <xf numFmtId="164" fontId="47" fillId="43" borderId="26" xfId="1" applyFont="1" applyFill="1" applyBorder="1" applyAlignment="1" applyProtection="1">
      <alignment vertical="center" wrapText="1"/>
    </xf>
    <xf numFmtId="164" fontId="47" fillId="43" borderId="21" xfId="1" applyFont="1" applyFill="1" applyBorder="1" applyAlignment="1" applyProtection="1">
      <alignment vertical="center" wrapText="1"/>
    </xf>
    <xf numFmtId="164" fontId="47" fillId="43" borderId="22" xfId="1" applyFont="1" applyFill="1" applyBorder="1" applyAlignment="1" applyProtection="1">
      <alignment vertical="center" wrapText="1"/>
    </xf>
    <xf numFmtId="165" fontId="31" fillId="20" borderId="24" xfId="1" applyNumberFormat="1" applyFont="1" applyFill="1" applyBorder="1" applyAlignment="1" applyProtection="1">
      <alignment horizontal="left" vertical="center"/>
    </xf>
    <xf numFmtId="165" fontId="31" fillId="20" borderId="25" xfId="1" applyNumberFormat="1" applyFont="1" applyFill="1" applyBorder="1" applyAlignment="1" applyProtection="1">
      <alignment horizontal="left" vertical="center"/>
    </xf>
    <xf numFmtId="164" fontId="31" fillId="13" borderId="21" xfId="1" applyFont="1" applyFill="1" applyBorder="1" applyAlignment="1" applyProtection="1">
      <alignment horizontal="left" vertical="center" wrapText="1"/>
    </xf>
    <xf numFmtId="164" fontId="31" fillId="13" borderId="22" xfId="1" applyFont="1" applyFill="1" applyBorder="1" applyAlignment="1" applyProtection="1">
      <alignment horizontal="left" vertical="center" wrapText="1"/>
    </xf>
    <xf numFmtId="164" fontId="5" fillId="0" borderId="0" xfId="1" applyFont="1" applyBorder="1" applyAlignment="1" applyProtection="1">
      <alignment vertical="center"/>
    </xf>
    <xf numFmtId="165" fontId="31" fillId="20" borderId="21" xfId="1" applyNumberFormat="1" applyFont="1" applyFill="1" applyBorder="1" applyAlignment="1" applyProtection="1">
      <alignment horizontal="left" vertical="center" wrapText="1"/>
    </xf>
    <xf numFmtId="165" fontId="31" fillId="20" borderId="22" xfId="1" applyNumberFormat="1" applyFont="1" applyFill="1" applyBorder="1" applyAlignment="1" applyProtection="1">
      <alignment horizontal="left" vertical="center" wrapText="1"/>
    </xf>
    <xf numFmtId="0" fontId="25" fillId="0" borderId="0" xfId="0" applyFont="1" applyAlignment="1">
      <alignment horizontal="center"/>
    </xf>
    <xf numFmtId="0" fontId="34" fillId="2" borderId="0" xfId="0" applyFont="1" applyFill="1" applyAlignment="1">
      <alignment horizontal="left"/>
    </xf>
    <xf numFmtId="164" fontId="9" fillId="2" borderId="0" xfId="1" applyFont="1" applyFill="1" applyBorder="1" applyAlignment="1" applyProtection="1">
      <alignment horizontal="left" vertical="center"/>
    </xf>
    <xf numFmtId="164" fontId="23" fillId="44" borderId="21" xfId="1" applyFont="1" applyFill="1" applyBorder="1" applyAlignment="1" applyProtection="1">
      <alignment vertical="center" wrapText="1"/>
    </xf>
    <xf numFmtId="164" fontId="23" fillId="44" borderId="22" xfId="1" applyFont="1" applyFill="1" applyBorder="1" applyAlignment="1" applyProtection="1">
      <alignment vertical="center" wrapText="1"/>
    </xf>
    <xf numFmtId="164" fontId="35" fillId="13" borderId="21" xfId="1" applyFont="1" applyFill="1" applyBorder="1" applyAlignment="1" applyProtection="1">
      <alignment vertical="center" wrapText="1"/>
    </xf>
    <xf numFmtId="164" fontId="35" fillId="13" borderId="22" xfId="1" applyFont="1" applyFill="1" applyBorder="1" applyAlignment="1" applyProtection="1">
      <alignment vertical="center" wrapText="1"/>
    </xf>
    <xf numFmtId="164" fontId="31" fillId="0" borderId="21" xfId="1" applyFont="1" applyBorder="1" applyAlignment="1" applyProtection="1">
      <alignment horizontal="left" vertical="center" wrapText="1"/>
    </xf>
    <xf numFmtId="164" fontId="31" fillId="0" borderId="22" xfId="1" applyFont="1" applyBorder="1" applyAlignment="1" applyProtection="1">
      <alignment horizontal="left" vertical="center" wrapText="1"/>
    </xf>
    <xf numFmtId="164" fontId="35" fillId="0" borderId="21" xfId="1" applyFont="1" applyBorder="1" applyAlignment="1" applyProtection="1">
      <alignment vertical="center" wrapText="1"/>
    </xf>
    <xf numFmtId="164" fontId="35" fillId="0" borderId="22" xfId="1" applyFont="1" applyBorder="1" applyAlignment="1" applyProtection="1">
      <alignment vertical="center" wrapText="1"/>
    </xf>
    <xf numFmtId="164" fontId="23" fillId="13" borderId="21" xfId="1" applyFont="1" applyFill="1" applyBorder="1" applyAlignment="1" applyProtection="1">
      <alignment vertical="center" wrapText="1"/>
    </xf>
    <xf numFmtId="164" fontId="23" fillId="13" borderId="22" xfId="1" applyFont="1" applyFill="1" applyBorder="1" applyAlignment="1" applyProtection="1">
      <alignment vertical="center" wrapText="1"/>
    </xf>
    <xf numFmtId="164" fontId="35" fillId="0" borderId="21" xfId="1" applyFont="1" applyBorder="1" applyAlignment="1" applyProtection="1">
      <alignment horizontal="left" vertical="center" wrapText="1"/>
    </xf>
    <xf numFmtId="164" fontId="35" fillId="0" borderId="22" xfId="1" applyFont="1" applyBorder="1" applyAlignment="1" applyProtection="1">
      <alignment horizontal="left" vertical="center" wrapText="1"/>
    </xf>
    <xf numFmtId="165" fontId="35" fillId="13" borderId="21" xfId="1" applyNumberFormat="1" applyFont="1" applyFill="1" applyBorder="1" applyAlignment="1" applyProtection="1">
      <alignment horizontal="left" vertical="center" wrapText="1"/>
    </xf>
    <xf numFmtId="165" fontId="35" fillId="13" borderId="22" xfId="1" applyNumberFormat="1" applyFont="1" applyFill="1" applyBorder="1" applyAlignment="1" applyProtection="1">
      <alignment horizontal="left" vertical="center" wrapText="1"/>
    </xf>
    <xf numFmtId="164" fontId="23" fillId="0" borderId="21" xfId="1" applyFont="1" applyBorder="1" applyAlignment="1" applyProtection="1">
      <alignment vertical="center" wrapText="1"/>
    </xf>
    <xf numFmtId="164" fontId="23" fillId="0" borderId="22" xfId="1" applyFont="1" applyBorder="1" applyAlignment="1" applyProtection="1">
      <alignment vertical="center" wrapText="1"/>
    </xf>
    <xf numFmtId="164" fontId="35" fillId="13" borderId="21" xfId="1" applyFont="1" applyFill="1" applyBorder="1" applyAlignment="1" applyProtection="1">
      <alignment horizontal="left" vertical="center" wrapText="1"/>
    </xf>
    <xf numFmtId="164" fontId="35" fillId="13" borderId="22" xfId="1" applyFont="1" applyFill="1" applyBorder="1" applyAlignment="1" applyProtection="1">
      <alignment horizontal="left" vertical="center" wrapText="1"/>
    </xf>
    <xf numFmtId="164" fontId="23" fillId="13" borderId="21" xfId="1" applyFont="1" applyFill="1" applyBorder="1" applyAlignment="1" applyProtection="1">
      <alignment horizontal="left" vertical="center" wrapText="1"/>
    </xf>
    <xf numFmtId="164" fontId="23" fillId="13" borderId="22" xfId="1" applyFont="1" applyFill="1" applyBorder="1" applyAlignment="1" applyProtection="1">
      <alignment horizontal="left" vertical="center" wrapText="1"/>
    </xf>
    <xf numFmtId="164" fontId="25" fillId="0" borderId="21" xfId="1" applyFont="1" applyBorder="1" applyAlignment="1" applyProtection="1">
      <alignment horizontal="left" vertical="center" wrapText="1"/>
    </xf>
    <xf numFmtId="164" fontId="25" fillId="0" borderId="22" xfId="1" applyFont="1" applyBorder="1" applyAlignment="1" applyProtection="1">
      <alignment horizontal="left" vertical="center" wrapText="1"/>
    </xf>
    <xf numFmtId="164" fontId="23" fillId="22" borderId="21" xfId="1" applyFont="1" applyFill="1" applyBorder="1" applyAlignment="1" applyProtection="1">
      <alignment horizontal="left" vertical="center"/>
    </xf>
    <xf numFmtId="164" fontId="23" fillId="22" borderId="22" xfId="1" applyFont="1" applyFill="1" applyBorder="1" applyAlignment="1" applyProtection="1">
      <alignment horizontal="left" vertical="center"/>
    </xf>
    <xf numFmtId="164" fontId="23" fillId="22" borderId="21" xfId="1" applyFont="1" applyFill="1" applyBorder="1" applyAlignment="1" applyProtection="1">
      <alignment horizontal="left" vertical="center" wrapText="1"/>
    </xf>
    <xf numFmtId="164" fontId="23" fillId="22" borderId="22" xfId="1" applyFont="1" applyFill="1" applyBorder="1" applyAlignment="1" applyProtection="1">
      <alignment horizontal="left" vertical="center" wrapText="1"/>
    </xf>
    <xf numFmtId="165" fontId="23" fillId="2" borderId="21" xfId="1" applyNumberFormat="1" applyFont="1" applyFill="1" applyBorder="1" applyAlignment="1" applyProtection="1">
      <alignment horizontal="left" vertical="center" wrapText="1"/>
    </xf>
    <xf numFmtId="165" fontId="23" fillId="2" borderId="22" xfId="1" applyNumberFormat="1" applyFont="1" applyFill="1" applyBorder="1" applyAlignment="1" applyProtection="1">
      <alignment horizontal="left" vertical="center" wrapText="1"/>
    </xf>
    <xf numFmtId="164" fontId="38" fillId="13" borderId="21" xfId="1" applyFont="1" applyFill="1" applyBorder="1" applyAlignment="1" applyProtection="1">
      <alignment horizontal="left" vertical="center" wrapText="1"/>
    </xf>
    <xf numFmtId="164" fontId="38" fillId="13" borderId="22" xfId="1" applyFont="1" applyFill="1" applyBorder="1" applyAlignment="1" applyProtection="1">
      <alignment horizontal="left" vertical="center" wrapText="1"/>
    </xf>
    <xf numFmtId="164" fontId="38" fillId="13" borderId="21" xfId="1" applyFont="1" applyFill="1" applyBorder="1" applyAlignment="1" applyProtection="1">
      <alignment vertical="center" wrapText="1"/>
    </xf>
    <xf numFmtId="164" fontId="38" fillId="13" borderId="22" xfId="1" applyFont="1" applyFill="1" applyBorder="1" applyAlignment="1" applyProtection="1">
      <alignment vertical="center" wrapText="1"/>
    </xf>
    <xf numFmtId="164" fontId="23" fillId="2" borderId="21" xfId="1" applyFont="1" applyFill="1" applyBorder="1" applyAlignment="1" applyProtection="1">
      <alignment horizontal="left" vertical="center" wrapText="1"/>
    </xf>
    <xf numFmtId="164" fontId="23" fillId="2" borderId="22" xfId="1" applyFont="1" applyFill="1" applyBorder="1" applyAlignment="1" applyProtection="1">
      <alignment horizontal="left" vertical="center" wrapText="1"/>
    </xf>
    <xf numFmtId="164" fontId="23" fillId="20" borderId="21" xfId="1" applyFont="1" applyFill="1" applyBorder="1" applyAlignment="1" applyProtection="1">
      <alignment horizontal="left" vertical="center" wrapText="1"/>
    </xf>
    <xf numFmtId="164" fontId="23" fillId="20" borderId="22" xfId="1" applyFont="1" applyFill="1" applyBorder="1" applyAlignment="1" applyProtection="1">
      <alignment horizontal="left" vertical="center" wrapText="1"/>
    </xf>
    <xf numFmtId="164" fontId="13" fillId="0" borderId="9" xfId="1" applyFont="1" applyBorder="1" applyAlignment="1" applyProtection="1">
      <alignment vertical="center"/>
    </xf>
    <xf numFmtId="164" fontId="13" fillId="8" borderId="14" xfId="1" applyFont="1" applyFill="1" applyBorder="1" applyAlignment="1" applyProtection="1">
      <alignment horizontal="center" vertical="center" textRotation="90"/>
    </xf>
    <xf numFmtId="164" fontId="13" fillId="8" borderId="17" xfId="1" applyFont="1" applyFill="1" applyBorder="1" applyAlignment="1" applyProtection="1">
      <alignment horizontal="center" vertical="center" textRotation="90"/>
    </xf>
    <xf numFmtId="164" fontId="13" fillId="8" borderId="7" xfId="1" applyFont="1" applyFill="1" applyBorder="1" applyAlignment="1" applyProtection="1">
      <alignment horizontal="center" vertical="center" textRotation="90"/>
    </xf>
    <xf numFmtId="164" fontId="9" fillId="8" borderId="14" xfId="1" applyFont="1" applyFill="1" applyBorder="1" applyAlignment="1" applyProtection="1">
      <alignment horizontal="center" vertical="center" textRotation="90"/>
    </xf>
    <xf numFmtId="164" fontId="9" fillId="8" borderId="17" xfId="1" applyFont="1" applyFill="1" applyBorder="1" applyAlignment="1" applyProtection="1">
      <alignment horizontal="center" vertical="center" textRotation="90"/>
    </xf>
    <xf numFmtId="164" fontId="9" fillId="8" borderId="7" xfId="1" applyFont="1" applyFill="1" applyBorder="1" applyAlignment="1" applyProtection="1">
      <alignment horizontal="center" vertical="center" textRotation="90"/>
    </xf>
    <xf numFmtId="164" fontId="33" fillId="8" borderId="14" xfId="1" applyFont="1" applyFill="1" applyBorder="1" applyAlignment="1" applyProtection="1">
      <alignment horizontal="center" vertical="center" textRotation="90" wrapText="1"/>
    </xf>
    <xf numFmtId="164" fontId="33" fillId="8" borderId="17" xfId="1" applyFont="1" applyFill="1" applyBorder="1" applyAlignment="1" applyProtection="1">
      <alignment horizontal="center" vertical="center" textRotation="90" wrapText="1"/>
    </xf>
    <xf numFmtId="164" fontId="33" fillId="8" borderId="7" xfId="1" applyFont="1" applyFill="1" applyBorder="1" applyAlignment="1" applyProtection="1">
      <alignment horizontal="center" vertical="center" textRotation="90" wrapText="1"/>
    </xf>
    <xf numFmtId="164" fontId="13" fillId="8" borderId="16" xfId="1" applyFont="1" applyFill="1" applyBorder="1" applyAlignment="1" applyProtection="1">
      <alignment horizontal="center" vertical="center"/>
    </xf>
    <xf numFmtId="164" fontId="13" fillId="8" borderId="18" xfId="1" applyFont="1" applyFill="1" applyBorder="1" applyAlignment="1" applyProtection="1">
      <alignment horizontal="center" vertical="center"/>
    </xf>
    <xf numFmtId="164" fontId="13" fillId="8" borderId="20" xfId="1" applyFont="1" applyFill="1" applyBorder="1" applyAlignment="1" applyProtection="1">
      <alignment horizontal="center" vertical="center"/>
    </xf>
    <xf numFmtId="166" fontId="23" fillId="8" borderId="14" xfId="1" applyNumberFormat="1" applyFont="1" applyFill="1" applyBorder="1" applyAlignment="1" applyProtection="1">
      <alignment horizontal="center" vertical="center" wrapText="1"/>
    </xf>
    <xf numFmtId="166" fontId="23" fillId="8" borderId="17" xfId="1" applyNumberFormat="1" applyFont="1" applyFill="1" applyBorder="1" applyAlignment="1" applyProtection="1">
      <alignment horizontal="center" vertical="center" wrapText="1"/>
    </xf>
    <xf numFmtId="166" fontId="23" fillId="8" borderId="7" xfId="1" applyNumberFormat="1" applyFont="1" applyFill="1" applyBorder="1" applyAlignment="1" applyProtection="1">
      <alignment horizontal="center" vertical="center" wrapText="1"/>
    </xf>
    <xf numFmtId="166" fontId="13" fillId="8" borderId="14" xfId="1" applyNumberFormat="1" applyFont="1" applyFill="1" applyBorder="1" applyAlignment="1" applyProtection="1">
      <alignment horizontal="center" vertical="center" wrapText="1"/>
    </xf>
    <xf numFmtId="166" fontId="13" fillId="8" borderId="17" xfId="1" applyNumberFormat="1" applyFont="1" applyFill="1" applyBorder="1" applyAlignment="1" applyProtection="1">
      <alignment horizontal="center" vertical="center" wrapText="1"/>
    </xf>
    <xf numFmtId="166" fontId="13" fillId="8" borderId="7" xfId="1" applyNumberFormat="1" applyFont="1" applyFill="1" applyBorder="1" applyAlignment="1" applyProtection="1">
      <alignment horizontal="center" vertical="center" wrapText="1"/>
    </xf>
    <xf numFmtId="0" fontId="24" fillId="0" borderId="0" xfId="0" applyFont="1" applyAlignment="1">
      <alignment horizontal="left" wrapText="1"/>
    </xf>
    <xf numFmtId="164" fontId="25" fillId="29" borderId="21" xfId="1" applyFont="1" applyFill="1" applyBorder="1" applyAlignment="1" applyProtection="1">
      <alignment horizontal="left" vertical="center" wrapText="1"/>
    </xf>
    <xf numFmtId="164" fontId="25" fillId="29" borderId="22" xfId="1" applyFont="1" applyFill="1" applyBorder="1" applyAlignment="1" applyProtection="1">
      <alignment horizontal="left" vertical="center" wrapText="1"/>
    </xf>
    <xf numFmtId="165" fontId="23" fillId="32" borderId="21" xfId="1" applyNumberFormat="1" applyFont="1" applyFill="1" applyBorder="1" applyAlignment="1" applyProtection="1">
      <alignment vertical="center" wrapText="1"/>
    </xf>
    <xf numFmtId="165" fontId="23" fillId="32" borderId="22" xfId="1" applyNumberFormat="1" applyFont="1" applyFill="1" applyBorder="1" applyAlignment="1" applyProtection="1">
      <alignment vertical="center" wrapText="1"/>
    </xf>
    <xf numFmtId="164" fontId="25" fillId="31" borderId="21" xfId="1" applyFont="1" applyFill="1" applyBorder="1" applyAlignment="1" applyProtection="1">
      <alignment horizontal="left" vertical="center" wrapText="1"/>
    </xf>
    <xf numFmtId="164" fontId="25" fillId="31" borderId="22" xfId="1" applyFont="1" applyFill="1" applyBorder="1" applyAlignment="1" applyProtection="1">
      <alignment horizontal="left" vertical="center" wrapText="1"/>
    </xf>
    <xf numFmtId="164" fontId="23" fillId="31" borderId="21" xfId="1" applyFont="1" applyFill="1" applyBorder="1" applyAlignment="1" applyProtection="1">
      <alignment horizontal="left" vertical="center" wrapText="1"/>
    </xf>
    <xf numFmtId="164" fontId="23" fillId="31" borderId="22" xfId="1" applyFont="1" applyFill="1" applyBorder="1" applyAlignment="1" applyProtection="1">
      <alignment horizontal="left" vertical="center" wrapText="1"/>
    </xf>
    <xf numFmtId="164" fontId="23" fillId="32" borderId="21" xfId="1" applyFont="1" applyFill="1" applyBorder="1" applyAlignment="1" applyProtection="1">
      <alignment vertical="center" wrapText="1"/>
    </xf>
    <xf numFmtId="164" fontId="23" fillId="32" borderId="22" xfId="1" applyFont="1" applyFill="1" applyBorder="1" applyAlignment="1" applyProtection="1">
      <alignment vertical="center" wrapText="1"/>
    </xf>
    <xf numFmtId="165" fontId="23" fillId="29" borderId="21" xfId="1" applyNumberFormat="1" applyFont="1" applyFill="1" applyBorder="1" applyAlignment="1" applyProtection="1">
      <alignment horizontal="left" vertical="center" wrapText="1"/>
    </xf>
    <xf numFmtId="165" fontId="23" fillId="29" borderId="22" xfId="1" applyNumberFormat="1" applyFont="1" applyFill="1" applyBorder="1" applyAlignment="1" applyProtection="1">
      <alignment horizontal="left" vertical="center" wrapText="1"/>
    </xf>
    <xf numFmtId="165" fontId="23" fillId="29" borderId="9" xfId="1" applyNumberFormat="1" applyFont="1" applyFill="1" applyBorder="1" applyAlignment="1" applyProtection="1">
      <alignment horizontal="left" vertical="center" wrapText="1"/>
    </xf>
    <xf numFmtId="165" fontId="23" fillId="29" borderId="21" xfId="1" applyNumberFormat="1" applyFont="1" applyFill="1" applyBorder="1" applyAlignment="1" applyProtection="1">
      <alignment horizontal="left" vertical="center"/>
    </xf>
    <xf numFmtId="165" fontId="23" fillId="29" borderId="22" xfId="1" applyNumberFormat="1" applyFont="1" applyFill="1" applyBorder="1" applyAlignment="1" applyProtection="1">
      <alignment horizontal="left" vertical="center"/>
    </xf>
    <xf numFmtId="165" fontId="23" fillId="32" borderId="8" xfId="1" applyNumberFormat="1" applyFont="1" applyFill="1" applyBorder="1" applyAlignment="1" applyProtection="1">
      <alignment vertical="center" wrapText="1"/>
    </xf>
    <xf numFmtId="165" fontId="23" fillId="32" borderId="26" xfId="1" applyNumberFormat="1" applyFont="1" applyFill="1" applyBorder="1" applyAlignment="1" applyProtection="1">
      <alignment vertical="center" wrapText="1"/>
    </xf>
  </cellXfs>
  <cellStyles count="5">
    <cellStyle name="Excel Built-in Normal" xfId="1" xr:uid="{416A741B-A86D-46FB-8F31-B887C01A8BDC}"/>
    <cellStyle name="Normalno" xfId="0" builtinId="0"/>
    <cellStyle name="Normalno 2" xfId="3" xr:uid="{DD8DBAF2-B58D-475E-AC93-EEF4CA5EFBBC}"/>
    <cellStyle name="Normalno 3" xfId="2" xr:uid="{C1994790-C180-496B-8A30-E037A859E4AF}"/>
    <cellStyle name="Zarez" xfId="4" builtinId="3"/>
  </cellStyles>
  <dxfs count="0"/>
  <tableStyles count="0" defaultTableStyle="TableStyleMedium2" defaultPivotStyle="PivotStyleLight16"/>
  <colors>
    <mruColors>
      <color rgb="FFEEAEDD"/>
      <color rgb="FF3366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50820-4418-4AB8-96B2-5B23F8AC232F}">
  <dimension ref="A1:IM58"/>
  <sheetViews>
    <sheetView showWhiteSpace="0" view="pageBreakPreview" topLeftCell="A2" zoomScaleNormal="100" zoomScaleSheetLayoutView="100" zoomScalePageLayoutView="77" workbookViewId="0">
      <selection activeCell="J22" sqref="J22"/>
    </sheetView>
  </sheetViews>
  <sheetFormatPr defaultColWidth="9.85546875" defaultRowHeight="15"/>
  <cols>
    <col min="1" max="1" width="9.85546875" style="1"/>
    <col min="2" max="2" width="5.42578125" style="1" customWidth="1"/>
    <col min="3" max="3" width="49.28515625" style="1" customWidth="1"/>
    <col min="4" max="4" width="28.7109375" style="1" customWidth="1"/>
    <col min="5" max="5" width="24.85546875" style="1" customWidth="1"/>
    <col min="6" max="6" width="24.140625" style="1" customWidth="1"/>
    <col min="7" max="16384" width="9.85546875" style="1"/>
  </cols>
  <sheetData>
    <row r="1" spans="1:247" ht="8.25" hidden="1" customHeight="1"/>
    <row r="2" spans="1:247" ht="15" customHeight="1">
      <c r="A2" s="569" t="s">
        <v>380</v>
      </c>
      <c r="B2" s="569"/>
      <c r="C2" s="569"/>
      <c r="D2" s="569"/>
      <c r="E2" s="569"/>
      <c r="F2" s="569"/>
      <c r="G2" s="8"/>
      <c r="H2" s="8"/>
      <c r="I2" s="8"/>
      <c r="J2" s="8"/>
    </row>
    <row r="3" spans="1:247" ht="36" customHeight="1">
      <c r="A3" s="569"/>
      <c r="B3" s="569"/>
      <c r="C3" s="569"/>
      <c r="D3" s="569"/>
      <c r="E3" s="569"/>
      <c r="F3" s="569"/>
      <c r="G3" s="8"/>
      <c r="H3" s="8"/>
      <c r="I3" s="8"/>
      <c r="J3" s="8"/>
    </row>
    <row r="4" spans="1:247" ht="14.25" customHeight="1">
      <c r="A4" s="263"/>
      <c r="B4" s="263"/>
      <c r="C4" s="263"/>
      <c r="D4" s="263"/>
      <c r="E4" s="263"/>
      <c r="F4" s="263"/>
      <c r="G4" s="8"/>
      <c r="H4" s="8"/>
      <c r="I4" s="8"/>
      <c r="J4" s="8"/>
    </row>
    <row r="5" spans="1:247" ht="45" customHeight="1">
      <c r="A5" s="573" t="s">
        <v>371</v>
      </c>
      <c r="B5" s="573"/>
      <c r="C5" s="573"/>
      <c r="D5" s="573"/>
      <c r="E5" s="573"/>
      <c r="F5" s="573"/>
      <c r="G5" s="8"/>
      <c r="H5" s="8"/>
      <c r="I5" s="8"/>
      <c r="J5" s="8"/>
    </row>
    <row r="6" spans="1:247" ht="27" customHeight="1">
      <c r="B6" s="9"/>
      <c r="C6" s="9"/>
      <c r="D6" s="9"/>
      <c r="E6" s="9"/>
      <c r="F6" s="9"/>
      <c r="G6" s="8"/>
      <c r="H6" s="8"/>
      <c r="I6" s="8"/>
      <c r="J6" s="8"/>
    </row>
    <row r="7" spans="1:247" ht="16.5" customHeight="1">
      <c r="B7" s="8"/>
      <c r="C7" s="10"/>
      <c r="D7" s="11"/>
      <c r="E7" s="11"/>
      <c r="F7" s="11"/>
      <c r="G7" s="8"/>
      <c r="H7" s="8"/>
      <c r="I7" s="8"/>
      <c r="J7" s="8"/>
    </row>
    <row r="8" spans="1:247" ht="15.75">
      <c r="B8" s="8"/>
      <c r="C8" s="12" t="s">
        <v>0</v>
      </c>
      <c r="D8" s="12"/>
      <c r="E8" s="8"/>
      <c r="F8" s="8"/>
      <c r="G8" s="8"/>
      <c r="H8" s="8"/>
      <c r="I8" s="8"/>
      <c r="J8" s="8"/>
    </row>
    <row r="9" spans="1:247" ht="15.75" customHeight="1">
      <c r="B9" s="573" t="s">
        <v>1</v>
      </c>
      <c r="C9" s="573"/>
      <c r="D9" s="573"/>
      <c r="E9" s="573"/>
      <c r="F9" s="573"/>
      <c r="G9" s="8"/>
      <c r="H9" s="8"/>
      <c r="I9" s="8"/>
      <c r="J9" s="8"/>
    </row>
    <row r="10" spans="1:247" ht="16.5" customHeight="1">
      <c r="B10" s="8"/>
      <c r="C10" s="8"/>
      <c r="D10" s="8"/>
      <c r="E10" s="8"/>
      <c r="F10" s="8"/>
      <c r="G10" s="8"/>
      <c r="H10" s="8"/>
      <c r="I10" s="8"/>
      <c r="J10" s="8"/>
    </row>
    <row r="11" spans="1:247" ht="55.5" customHeight="1">
      <c r="A11" s="583" t="s">
        <v>372</v>
      </c>
      <c r="B11" s="583"/>
      <c r="C11" s="583"/>
      <c r="D11" s="583"/>
      <c r="E11" s="583"/>
      <c r="F11" s="583"/>
      <c r="G11" s="437"/>
      <c r="H11" s="437"/>
      <c r="I11" s="437"/>
      <c r="J11" s="43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</row>
    <row r="12" spans="1:247" ht="21" customHeight="1">
      <c r="A12" s="567"/>
      <c r="B12" s="567"/>
      <c r="C12" s="567"/>
      <c r="D12" s="567"/>
      <c r="E12" s="567"/>
      <c r="F12" s="567"/>
      <c r="G12" s="437"/>
      <c r="H12" s="437"/>
      <c r="I12" s="437"/>
      <c r="J12" s="43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</row>
    <row r="13" spans="1:247" ht="23.25" customHeight="1">
      <c r="A13" s="507"/>
      <c r="B13" s="508"/>
      <c r="C13" s="571" t="s">
        <v>2</v>
      </c>
      <c r="D13" s="571"/>
      <c r="E13" s="571"/>
      <c r="F13" s="571"/>
      <c r="G13" s="14"/>
      <c r="H13" s="14"/>
      <c r="I13" s="14"/>
      <c r="J13" s="1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</row>
    <row r="14" spans="1:247" hidden="1">
      <c r="A14" s="507"/>
      <c r="B14" s="509"/>
      <c r="C14" s="509"/>
      <c r="D14" s="509"/>
      <c r="E14" s="509"/>
      <c r="F14" s="509"/>
      <c r="G14" s="14"/>
      <c r="H14" s="14"/>
      <c r="I14" s="14"/>
      <c r="J14" s="1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</row>
    <row r="15" spans="1:247" ht="15" customHeight="1">
      <c r="A15" s="507"/>
      <c r="B15" s="510"/>
      <c r="C15" s="574" t="s">
        <v>3</v>
      </c>
      <c r="D15" s="577" t="s">
        <v>358</v>
      </c>
      <c r="E15" s="577" t="s">
        <v>364</v>
      </c>
      <c r="F15" s="580" t="s">
        <v>373</v>
      </c>
      <c r="G15" s="8"/>
      <c r="H15" s="8"/>
      <c r="I15" s="8"/>
      <c r="J15" s="8"/>
    </row>
    <row r="16" spans="1:247">
      <c r="A16" s="507"/>
      <c r="B16" s="510"/>
      <c r="C16" s="575"/>
      <c r="D16" s="578"/>
      <c r="E16" s="578"/>
      <c r="F16" s="581"/>
      <c r="G16" s="8"/>
      <c r="H16" s="8"/>
      <c r="I16" s="8"/>
      <c r="J16" s="8"/>
    </row>
    <row r="17" spans="1:10">
      <c r="A17" s="507"/>
      <c r="B17" s="510"/>
      <c r="C17" s="576"/>
      <c r="D17" s="579"/>
      <c r="E17" s="579"/>
      <c r="F17" s="582"/>
      <c r="G17" s="8"/>
      <c r="H17" s="8"/>
      <c r="I17" s="8"/>
      <c r="J17" s="8"/>
    </row>
    <row r="18" spans="1:10" ht="36" customHeight="1">
      <c r="A18" s="507"/>
      <c r="B18" s="510"/>
      <c r="C18" s="511" t="s">
        <v>4</v>
      </c>
      <c r="D18" s="512">
        <f>+'OPĆI DIO'!D19+D20</f>
        <v>2700000</v>
      </c>
      <c r="E18" s="512">
        <f>+E19</f>
        <v>-1442500</v>
      </c>
      <c r="F18" s="512">
        <f>+'OPĆI DIO'!F19</f>
        <v>1257500</v>
      </c>
      <c r="G18" s="8"/>
      <c r="H18" s="8"/>
      <c r="I18" s="8"/>
      <c r="J18" s="8"/>
    </row>
    <row r="19" spans="1:10">
      <c r="A19" s="507"/>
      <c r="B19" s="510"/>
      <c r="C19" s="513" t="s">
        <v>5</v>
      </c>
      <c r="D19" s="514">
        <f>+'PRIHODI I RASHODI EKONOMSKA KLA'!F16+'PRIHODI I RASHODI EKONOMSKA KLA'!F36</f>
        <v>2700000</v>
      </c>
      <c r="E19" s="514">
        <f>+'PRIHODI I RASHODI EKONOMSKA KLA'!G10</f>
        <v>-1442500</v>
      </c>
      <c r="F19" s="514">
        <f>+'PRIHODI I RASHODI EKONOMSKA KLA'!H10</f>
        <v>1257500</v>
      </c>
      <c r="G19" s="8"/>
      <c r="H19" s="8"/>
      <c r="I19" s="8"/>
      <c r="J19" s="8"/>
    </row>
    <row r="20" spans="1:10">
      <c r="A20" s="507"/>
      <c r="B20" s="510"/>
      <c r="C20" s="513" t="s">
        <v>6</v>
      </c>
      <c r="D20" s="515">
        <f>+'PRIHODI I RASHODI EKONOMSKA KLA'!F33</f>
        <v>0</v>
      </c>
      <c r="E20" s="515">
        <v>0</v>
      </c>
      <c r="F20" s="515">
        <v>0</v>
      </c>
      <c r="G20" s="8"/>
      <c r="H20" s="8"/>
      <c r="I20" s="8"/>
      <c r="J20" s="8"/>
    </row>
    <row r="21" spans="1:10">
      <c r="A21" s="507"/>
      <c r="B21" s="510"/>
      <c r="C21" s="516" t="s">
        <v>7</v>
      </c>
      <c r="D21" s="517">
        <f>+D22+D23</f>
        <v>2700000</v>
      </c>
      <c r="E21" s="517">
        <f>+E22+E23</f>
        <v>-1374000</v>
      </c>
      <c r="F21" s="517">
        <f>+F22+F23</f>
        <v>1326000</v>
      </c>
      <c r="G21" s="8"/>
      <c r="H21" s="8"/>
      <c r="I21" s="8"/>
      <c r="J21" s="8"/>
    </row>
    <row r="22" spans="1:10">
      <c r="A22" s="507"/>
      <c r="B22" s="510"/>
      <c r="C22" s="513" t="s">
        <v>8</v>
      </c>
      <c r="D22" s="514">
        <f>'PRIHODI I RASHODI EKONOMSKA KLA'!F50</f>
        <v>1435000</v>
      </c>
      <c r="E22" s="514">
        <f>+'PRIHODI I RASHODI EKONOMSKA KLA'!G50</f>
        <v>-788841</v>
      </c>
      <c r="F22" s="514">
        <f>+'PRIHODI I RASHODI EKONOMSKA KLA'!H50</f>
        <v>646159</v>
      </c>
      <c r="G22" s="8"/>
      <c r="H22" s="8"/>
      <c r="I22" s="8"/>
      <c r="J22" s="8"/>
    </row>
    <row r="23" spans="1:10">
      <c r="A23" s="507"/>
      <c r="B23" s="510"/>
      <c r="C23" s="513" t="s">
        <v>9</v>
      </c>
      <c r="D23" s="514">
        <f>'PRIHODI I RASHODI EKONOMSKA KLA'!F76</f>
        <v>1265000</v>
      </c>
      <c r="E23" s="514">
        <f>+'PRIHODI I RASHODI EKONOMSKA KLA'!G76</f>
        <v>-585159</v>
      </c>
      <c r="F23" s="514">
        <f>+'PRIHODI I RASHODI EKONOMSKA KLA'!H76</f>
        <v>679841</v>
      </c>
      <c r="G23" s="8"/>
      <c r="H23" s="8"/>
      <c r="I23" s="8"/>
      <c r="J23" s="8"/>
    </row>
    <row r="24" spans="1:10">
      <c r="A24" s="507"/>
      <c r="B24" s="510"/>
      <c r="C24" s="518" t="s">
        <v>10</v>
      </c>
      <c r="D24" s="519">
        <f>+D18-D21</f>
        <v>0</v>
      </c>
      <c r="E24" s="519">
        <f>+E18-E21</f>
        <v>-68500</v>
      </c>
      <c r="F24" s="519">
        <f>+F18-F21</f>
        <v>-68500</v>
      </c>
      <c r="G24" s="8"/>
      <c r="H24" s="8"/>
      <c r="I24" s="8"/>
      <c r="J24" s="8"/>
    </row>
    <row r="25" spans="1:10">
      <c r="A25" s="507"/>
      <c r="B25" s="510"/>
      <c r="C25" s="510"/>
      <c r="D25" s="520"/>
      <c r="E25" s="521"/>
      <c r="F25" s="521"/>
      <c r="G25" s="8"/>
      <c r="H25" s="8"/>
      <c r="I25" s="8"/>
      <c r="J25" s="8"/>
    </row>
    <row r="26" spans="1:10" ht="15" customHeight="1">
      <c r="A26" s="507"/>
      <c r="B26" s="510"/>
      <c r="C26" s="570" t="s">
        <v>11</v>
      </c>
      <c r="D26" s="570"/>
      <c r="E26" s="570"/>
      <c r="F26" s="570"/>
      <c r="G26" s="8"/>
      <c r="H26" s="8"/>
      <c r="I26" s="8"/>
      <c r="J26" s="8"/>
    </row>
    <row r="27" spans="1:10" ht="12.75" customHeight="1">
      <c r="A27" s="507"/>
      <c r="B27" s="510"/>
      <c r="C27" s="522"/>
      <c r="D27" s="523"/>
      <c r="E27" s="524"/>
      <c r="F27" s="524"/>
      <c r="G27" s="8"/>
      <c r="H27" s="8"/>
      <c r="I27" s="8"/>
      <c r="J27" s="8"/>
    </row>
    <row r="28" spans="1:10" ht="33.75" customHeight="1">
      <c r="A28" s="507"/>
      <c r="B28" s="510"/>
      <c r="C28" s="525"/>
      <c r="D28" s="526" t="s">
        <v>358</v>
      </c>
      <c r="E28" s="527" t="s">
        <v>364</v>
      </c>
      <c r="F28" s="527" t="s">
        <v>373</v>
      </c>
      <c r="G28" s="8"/>
      <c r="H28" s="8"/>
      <c r="I28" s="8"/>
      <c r="J28" s="8"/>
    </row>
    <row r="29" spans="1:10" ht="21" customHeight="1">
      <c r="A29" s="507"/>
      <c r="B29" s="510"/>
      <c r="C29" s="528" t="s">
        <v>12</v>
      </c>
      <c r="D29" s="529">
        <v>900000</v>
      </c>
      <c r="E29" s="529">
        <f>F29-D29</f>
        <v>-900000</v>
      </c>
      <c r="F29" s="529">
        <v>0</v>
      </c>
      <c r="G29" s="8"/>
      <c r="H29" s="8"/>
      <c r="I29" s="8"/>
      <c r="J29" s="8"/>
    </row>
    <row r="30" spans="1:10" ht="27" customHeight="1">
      <c r="A30" s="507"/>
      <c r="B30" s="510"/>
      <c r="C30" s="530" t="s">
        <v>13</v>
      </c>
      <c r="D30" s="529">
        <v>0</v>
      </c>
      <c r="E30" s="529">
        <v>0</v>
      </c>
      <c r="F30" s="529">
        <v>0</v>
      </c>
      <c r="G30" s="8"/>
      <c r="H30" s="8"/>
      <c r="I30" s="8"/>
      <c r="J30" s="8"/>
    </row>
    <row r="31" spans="1:10" ht="18.75" customHeight="1">
      <c r="A31" s="507"/>
      <c r="B31" s="510"/>
      <c r="C31" s="531" t="s">
        <v>14</v>
      </c>
      <c r="D31" s="532">
        <f t="shared" ref="D31:F31" si="0">D29-D30</f>
        <v>900000</v>
      </c>
      <c r="E31" s="532">
        <f>F31-D31</f>
        <v>-900000</v>
      </c>
      <c r="F31" s="532">
        <f t="shared" si="0"/>
        <v>0</v>
      </c>
      <c r="G31" s="8"/>
      <c r="H31" s="8"/>
      <c r="I31" s="8"/>
      <c r="J31" s="8"/>
    </row>
    <row r="32" spans="1:10" ht="19.5" customHeight="1">
      <c r="A32" s="507"/>
      <c r="B32" s="510"/>
      <c r="C32" s="533"/>
      <c r="D32" s="534"/>
      <c r="E32" s="534"/>
      <c r="F32" s="534"/>
      <c r="G32" s="8"/>
      <c r="H32" s="8"/>
      <c r="I32" s="8"/>
      <c r="J32" s="8"/>
    </row>
    <row r="33" spans="1:10" ht="19.5" customHeight="1">
      <c r="A33" s="507"/>
      <c r="B33" s="510"/>
      <c r="C33" s="533"/>
      <c r="D33" s="534"/>
      <c r="E33" s="534"/>
      <c r="F33" s="534"/>
      <c r="G33" s="8"/>
      <c r="H33" s="8"/>
      <c r="I33" s="8"/>
      <c r="J33" s="8"/>
    </row>
    <row r="34" spans="1:10" ht="18" customHeight="1">
      <c r="A34" s="507"/>
      <c r="B34" s="510"/>
      <c r="C34" s="533"/>
      <c r="D34" s="534"/>
      <c r="E34" s="534"/>
      <c r="F34" s="534"/>
      <c r="G34" s="8"/>
      <c r="H34" s="8"/>
      <c r="I34" s="8"/>
      <c r="J34" s="8"/>
    </row>
    <row r="35" spans="1:10" ht="15.75">
      <c r="A35" s="507"/>
      <c r="B35" s="510"/>
      <c r="C35" s="572" t="s">
        <v>379</v>
      </c>
      <c r="D35" s="572"/>
      <c r="E35" s="572"/>
      <c r="F35" s="572"/>
      <c r="G35" s="8"/>
      <c r="H35" s="8"/>
      <c r="I35" s="8"/>
      <c r="J35" s="8"/>
    </row>
    <row r="36" spans="1:10">
      <c r="A36" s="507"/>
      <c r="B36" s="510"/>
      <c r="C36" s="535"/>
      <c r="D36" s="536"/>
      <c r="E36" s="524"/>
      <c r="F36" s="524"/>
      <c r="G36" s="8"/>
      <c r="H36" s="8"/>
      <c r="I36" s="8"/>
      <c r="J36" s="8"/>
    </row>
    <row r="37" spans="1:10" ht="47.25" customHeight="1">
      <c r="A37" s="507"/>
      <c r="B37" s="510"/>
      <c r="C37" s="525" t="s">
        <v>15</v>
      </c>
      <c r="D37" s="526" t="s">
        <v>358</v>
      </c>
      <c r="E37" s="527" t="s">
        <v>364</v>
      </c>
      <c r="F37" s="527" t="s">
        <v>373</v>
      </c>
      <c r="G37" s="8"/>
      <c r="H37" s="8"/>
      <c r="I37" s="8"/>
      <c r="J37" s="8"/>
    </row>
    <row r="38" spans="1:10" ht="25.5">
      <c r="A38" s="507"/>
      <c r="B38" s="510"/>
      <c r="C38" s="537" t="s">
        <v>16</v>
      </c>
      <c r="D38" s="538">
        <v>0</v>
      </c>
      <c r="E38" s="538">
        <f>+F38-D38</f>
        <v>86679.79</v>
      </c>
      <c r="F38" s="538">
        <v>86679.79</v>
      </c>
      <c r="G38" s="8"/>
      <c r="H38" s="8"/>
      <c r="I38" s="8"/>
      <c r="J38" s="8"/>
    </row>
    <row r="39" spans="1:10" ht="25.5">
      <c r="A39" s="507"/>
      <c r="B39" s="510"/>
      <c r="C39" s="539" t="s">
        <v>17</v>
      </c>
      <c r="D39" s="538">
        <v>0</v>
      </c>
      <c r="E39" s="538">
        <v>0</v>
      </c>
      <c r="F39" s="538">
        <v>0</v>
      </c>
      <c r="G39" s="8"/>
      <c r="H39" s="8"/>
      <c r="I39" s="8"/>
      <c r="J39" s="8"/>
    </row>
    <row r="40" spans="1:10">
      <c r="A40" s="507"/>
      <c r="B40" s="510"/>
      <c r="C40" s="540"/>
      <c r="D40" s="541"/>
      <c r="E40" s="541"/>
      <c r="F40" s="541"/>
      <c r="G40" s="8"/>
      <c r="H40" s="8"/>
      <c r="I40" s="8"/>
      <c r="J40" s="8"/>
    </row>
    <row r="41" spans="1:10">
      <c r="A41" s="507"/>
      <c r="B41" s="510"/>
      <c r="C41" s="539" t="s">
        <v>355</v>
      </c>
      <c r="D41" s="542">
        <v>0</v>
      </c>
      <c r="E41" s="542">
        <v>0</v>
      </c>
      <c r="F41" s="542">
        <v>0</v>
      </c>
      <c r="G41" s="8"/>
      <c r="H41" s="8"/>
      <c r="I41" s="8"/>
      <c r="J41" s="8"/>
    </row>
    <row r="42" spans="1:10">
      <c r="A42" s="507"/>
      <c r="B42" s="510"/>
      <c r="C42" s="510"/>
      <c r="D42" s="510"/>
      <c r="E42" s="510"/>
      <c r="F42" s="510"/>
      <c r="G42" s="8"/>
      <c r="H42" s="8"/>
      <c r="I42" s="8"/>
      <c r="J42" s="8"/>
    </row>
    <row r="43" spans="1:10">
      <c r="A43" s="507"/>
      <c r="B43" s="510"/>
      <c r="C43" s="568" t="s">
        <v>306</v>
      </c>
      <c r="D43" s="568"/>
      <c r="E43" s="568"/>
      <c r="F43" s="568"/>
      <c r="G43" s="8"/>
      <c r="H43" s="8"/>
      <c r="I43" s="8"/>
      <c r="J43" s="8"/>
    </row>
    <row r="44" spans="1:10" ht="13.5" customHeight="1">
      <c r="A44" s="507"/>
      <c r="B44" s="510"/>
      <c r="C44" s="510"/>
      <c r="D44" s="510"/>
      <c r="E44" s="510"/>
      <c r="F44" s="510"/>
      <c r="G44" s="8"/>
      <c r="H44" s="8"/>
      <c r="I44" s="8"/>
      <c r="J44" s="8"/>
    </row>
    <row r="45" spans="1:10" s="63" customFormat="1" ht="33" customHeight="1">
      <c r="A45" s="507"/>
      <c r="B45" s="510"/>
      <c r="C45" s="525"/>
      <c r="D45" s="526" t="s">
        <v>358</v>
      </c>
      <c r="E45" s="527" t="s">
        <v>364</v>
      </c>
      <c r="F45" s="527" t="s">
        <v>373</v>
      </c>
      <c r="G45" s="399"/>
      <c r="H45" s="399"/>
      <c r="I45" s="399"/>
      <c r="J45" s="399"/>
    </row>
    <row r="46" spans="1:10" s="63" customFormat="1">
      <c r="A46" s="507"/>
      <c r="B46" s="510"/>
      <c r="C46" s="543" t="s">
        <v>307</v>
      </c>
      <c r="D46" s="543">
        <v>0</v>
      </c>
      <c r="E46" s="543">
        <v>0</v>
      </c>
      <c r="F46" s="543">
        <v>0</v>
      </c>
      <c r="G46" s="399"/>
      <c r="H46" s="399"/>
      <c r="I46" s="399"/>
      <c r="J46" s="399"/>
    </row>
    <row r="47" spans="1:10" s="63" customFormat="1" ht="28.5">
      <c r="A47" s="507"/>
      <c r="B47" s="510"/>
      <c r="C47" s="544" t="s">
        <v>308</v>
      </c>
      <c r="D47" s="543">
        <v>0</v>
      </c>
      <c r="E47" s="543">
        <v>0</v>
      </c>
      <c r="F47" s="543">
        <v>0</v>
      </c>
      <c r="G47" s="399"/>
      <c r="H47" s="399"/>
      <c r="I47" s="399"/>
      <c r="J47" s="399"/>
    </row>
    <row r="48" spans="1:10" s="63" customFormat="1">
      <c r="A48" s="507"/>
      <c r="B48" s="507"/>
      <c r="C48" s="543" t="s">
        <v>309</v>
      </c>
      <c r="D48" s="545">
        <v>0</v>
      </c>
      <c r="E48" s="545">
        <v>0</v>
      </c>
      <c r="F48" s="545">
        <v>0</v>
      </c>
    </row>
    <row r="49" spans="1:6" s="63" customFormat="1">
      <c r="A49" s="507"/>
      <c r="B49" s="507"/>
      <c r="C49" s="543" t="s">
        <v>310</v>
      </c>
      <c r="D49" s="545">
        <v>0</v>
      </c>
      <c r="E49" s="545">
        <v>0</v>
      </c>
      <c r="F49" s="545">
        <v>0</v>
      </c>
    </row>
    <row r="50" spans="1:6">
      <c r="A50" s="507"/>
      <c r="B50" s="507"/>
      <c r="C50" s="507"/>
      <c r="D50" s="507"/>
      <c r="E50" s="507"/>
      <c r="F50" s="507"/>
    </row>
    <row r="51" spans="1:6">
      <c r="A51" s="507"/>
      <c r="B51" s="507"/>
      <c r="C51" s="507"/>
      <c r="D51" s="507"/>
      <c r="E51" s="507"/>
      <c r="F51" s="507"/>
    </row>
    <row r="52" spans="1:6">
      <c r="A52" s="507"/>
      <c r="B52" s="507"/>
      <c r="C52" s="507"/>
      <c r="D52" s="507"/>
      <c r="E52" s="507"/>
      <c r="F52" s="507"/>
    </row>
    <row r="53" spans="1:6">
      <c r="A53" s="507"/>
      <c r="B53" s="507"/>
      <c r="C53" s="507"/>
      <c r="D53" s="507"/>
      <c r="E53" s="507"/>
      <c r="F53" s="507"/>
    </row>
    <row r="54" spans="1:6">
      <c r="A54" s="507"/>
      <c r="B54" s="507"/>
      <c r="C54" s="507"/>
      <c r="D54" s="507"/>
      <c r="E54" s="507"/>
      <c r="F54" s="507"/>
    </row>
    <row r="55" spans="1:6">
      <c r="A55" s="507"/>
      <c r="B55" s="507"/>
      <c r="C55" s="507"/>
      <c r="D55" s="507"/>
      <c r="E55" s="507"/>
      <c r="F55" s="507"/>
    </row>
    <row r="56" spans="1:6">
      <c r="A56" s="507"/>
      <c r="B56" s="507"/>
      <c r="C56" s="507"/>
      <c r="D56" s="507"/>
      <c r="E56" s="507"/>
      <c r="F56" s="507"/>
    </row>
    <row r="57" spans="1:6">
      <c r="A57" s="507"/>
      <c r="B57" s="507"/>
      <c r="C57" s="507"/>
      <c r="D57" s="507"/>
      <c r="E57" s="507"/>
      <c r="F57" s="507"/>
    </row>
    <row r="58" spans="1:6">
      <c r="A58" s="507"/>
      <c r="B58" s="507"/>
      <c r="C58" s="507"/>
      <c r="D58" s="507"/>
      <c r="E58" s="507"/>
      <c r="F58" s="507"/>
    </row>
  </sheetData>
  <sheetProtection selectLockedCells="1" selectUnlockedCells="1"/>
  <mergeCells count="13">
    <mergeCell ref="A12:F12"/>
    <mergeCell ref="C43:F43"/>
    <mergeCell ref="A2:F3"/>
    <mergeCell ref="C26:F26"/>
    <mergeCell ref="C13:F13"/>
    <mergeCell ref="C35:F35"/>
    <mergeCell ref="B9:F9"/>
    <mergeCell ref="C15:C17"/>
    <mergeCell ref="D15:D17"/>
    <mergeCell ref="E15:E17"/>
    <mergeCell ref="F15:F17"/>
    <mergeCell ref="A5:F5"/>
    <mergeCell ref="A11:F11"/>
  </mergeCells>
  <pageMargins left="0.25" right="0.25" top="0.75" bottom="0.75" header="0.3" footer="0.3"/>
  <pageSetup paperSize="9" scale="80" firstPageNumber="0" orientation="landscape" verticalDpi="300" r:id="rId1"/>
  <headerFooter alignWithMargins="0"/>
  <rowBreaks count="1" manualBreakCount="1">
    <brk id="3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29E0-3158-417D-AD10-48D9EE3A110D}">
  <dimension ref="A1:IJ100"/>
  <sheetViews>
    <sheetView topLeftCell="A37" zoomScale="95" zoomScaleNormal="95" workbookViewId="0">
      <selection activeCell="K79" sqref="K79"/>
    </sheetView>
  </sheetViews>
  <sheetFormatPr defaultRowHeight="14.25"/>
  <cols>
    <col min="1" max="4" width="9.140625" style="17"/>
    <col min="5" max="5" width="46.7109375" style="17" customWidth="1"/>
    <col min="6" max="6" width="21.85546875" style="17" customWidth="1"/>
    <col min="7" max="7" width="21.42578125" style="17" customWidth="1"/>
    <col min="8" max="8" width="21.5703125" style="17" customWidth="1"/>
    <col min="9" max="9" width="25.140625" style="17" customWidth="1"/>
    <col min="10" max="10" width="17.7109375" style="17" customWidth="1"/>
    <col min="11" max="11" width="14.42578125" style="17" customWidth="1"/>
    <col min="12" max="12" width="15.85546875" style="17" customWidth="1"/>
    <col min="13" max="13" width="12.140625" style="17" customWidth="1"/>
    <col min="14" max="16384" width="9.140625" style="17"/>
  </cols>
  <sheetData>
    <row r="1" spans="1:244" s="15" customFormat="1" ht="15.75" customHeight="1">
      <c r="A1" s="623" t="s">
        <v>18</v>
      </c>
      <c r="B1" s="623"/>
      <c r="C1" s="623"/>
      <c r="D1" s="623"/>
      <c r="E1" s="623"/>
      <c r="F1" s="623"/>
      <c r="G1" s="623"/>
      <c r="H1" s="623"/>
      <c r="I1" s="623"/>
      <c r="J1" s="623"/>
      <c r="K1" s="623"/>
      <c r="L1" s="623"/>
    </row>
    <row r="2" spans="1:244" s="15" customFormat="1" ht="15">
      <c r="A2" s="19"/>
      <c r="B2" s="19"/>
      <c r="C2" s="19"/>
      <c r="D2" s="20"/>
      <c r="E2" s="20"/>
      <c r="F2" s="20"/>
      <c r="G2" s="20"/>
      <c r="H2" s="20"/>
      <c r="I2" s="20"/>
      <c r="J2" s="20"/>
      <c r="K2" s="20"/>
      <c r="L2" s="20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</row>
    <row r="3" spans="1:244" s="15" customFormat="1" ht="15" customHeight="1">
      <c r="A3" s="622" t="s">
        <v>374</v>
      </c>
      <c r="B3" s="622"/>
      <c r="C3" s="622"/>
      <c r="D3" s="622"/>
      <c r="E3" s="622"/>
      <c r="F3" s="622"/>
      <c r="G3" s="622"/>
      <c r="H3" s="622"/>
      <c r="I3" s="622"/>
      <c r="J3" s="622"/>
      <c r="K3" s="622"/>
      <c r="L3" s="622"/>
    </row>
    <row r="4" spans="1:244" s="15" customFormat="1" ht="15" customHeight="1">
      <c r="A4" s="204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</row>
    <row r="5" spans="1:244" s="15" customFormat="1" ht="15" customHeight="1">
      <c r="A5" s="204"/>
      <c r="B5" s="264" t="s">
        <v>311</v>
      </c>
      <c r="C5" s="264"/>
      <c r="D5" s="264"/>
      <c r="E5" s="264"/>
      <c r="F5" s="204"/>
      <c r="G5" s="204"/>
      <c r="H5" s="204"/>
      <c r="I5" s="204"/>
      <c r="J5" s="204"/>
      <c r="K5" s="204"/>
      <c r="L5" s="204"/>
    </row>
    <row r="6" spans="1:244" s="15" customFormat="1" ht="18" customHeight="1">
      <c r="A6" s="21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244">
      <c r="A7" s="20"/>
      <c r="B7" s="188" t="s">
        <v>268</v>
      </c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24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244" ht="32.25" customHeight="1">
      <c r="A9" s="388" t="s">
        <v>19</v>
      </c>
      <c r="B9" s="388" t="s">
        <v>20</v>
      </c>
      <c r="C9" s="388" t="s">
        <v>21</v>
      </c>
      <c r="D9" s="628" t="s">
        <v>22</v>
      </c>
      <c r="E9" s="629"/>
      <c r="F9" s="418" t="s">
        <v>357</v>
      </c>
      <c r="G9" s="390" t="s">
        <v>364</v>
      </c>
      <c r="H9" s="391" t="s">
        <v>369</v>
      </c>
      <c r="I9" s="273"/>
      <c r="J9" s="279"/>
      <c r="K9" s="624"/>
      <c r="L9" s="624"/>
    </row>
    <row r="10" spans="1:244" ht="32.25" customHeight="1">
      <c r="A10" s="502"/>
      <c r="B10" s="502"/>
      <c r="C10" s="502"/>
      <c r="D10" s="630" t="s">
        <v>304</v>
      </c>
      <c r="E10" s="631"/>
      <c r="F10" s="465">
        <f>F11+F12+F13+F14+F15+I17</f>
        <v>2700000</v>
      </c>
      <c r="G10" s="465">
        <f t="shared" ref="G10" si="0">G11+G12+G13+G14+G15+J17</f>
        <v>-1442500</v>
      </c>
      <c r="H10" s="465">
        <f>H11+H12+H13+H14+H15</f>
        <v>1257500</v>
      </c>
      <c r="I10" s="274"/>
      <c r="J10" s="274"/>
      <c r="K10" s="632"/>
      <c r="L10" s="632"/>
    </row>
    <row r="11" spans="1:244" ht="20.25" customHeight="1">
      <c r="A11" s="502"/>
      <c r="B11" s="502"/>
      <c r="C11" s="503">
        <v>10</v>
      </c>
      <c r="D11" s="633" t="s">
        <v>24</v>
      </c>
      <c r="E11" s="634"/>
      <c r="F11" s="504">
        <f>F18+F20+F23+F27+F30</f>
        <v>642800</v>
      </c>
      <c r="G11" s="504">
        <f t="shared" ref="G11:H11" si="1">G18+G20+G23+G27+G30</f>
        <v>239698.02000000002</v>
      </c>
      <c r="H11" s="504">
        <f t="shared" si="1"/>
        <v>882498.02</v>
      </c>
      <c r="I11" s="274"/>
      <c r="J11" s="429"/>
      <c r="K11" s="420"/>
      <c r="L11" s="420"/>
    </row>
    <row r="12" spans="1:244" ht="20.25" customHeight="1">
      <c r="A12" s="502"/>
      <c r="B12" s="502"/>
      <c r="C12" s="503">
        <v>40</v>
      </c>
      <c r="D12" s="635" t="s">
        <v>28</v>
      </c>
      <c r="E12" s="636"/>
      <c r="F12" s="504">
        <f>F24+F28</f>
        <v>139000</v>
      </c>
      <c r="G12" s="504">
        <f t="shared" ref="G12:H12" si="2">G24+G28</f>
        <v>-80455</v>
      </c>
      <c r="H12" s="504">
        <f t="shared" si="2"/>
        <v>58545</v>
      </c>
      <c r="I12" s="274"/>
      <c r="J12" s="429"/>
      <c r="K12" s="420"/>
      <c r="L12" s="420"/>
    </row>
    <row r="13" spans="1:244" ht="21" customHeight="1">
      <c r="A13" s="502"/>
      <c r="B13" s="502"/>
      <c r="C13" s="503">
        <v>50</v>
      </c>
      <c r="D13" s="633" t="s">
        <v>26</v>
      </c>
      <c r="E13" s="634"/>
      <c r="F13" s="504">
        <f>F21</f>
        <v>943200</v>
      </c>
      <c r="G13" s="504">
        <f t="shared" ref="G13" si="3">G21</f>
        <v>-676743.02</v>
      </c>
      <c r="H13" s="504">
        <f>H21</f>
        <v>266456.98</v>
      </c>
      <c r="I13" s="274"/>
      <c r="J13" s="429"/>
      <c r="K13" s="420"/>
      <c r="L13" s="420"/>
      <c r="M13" s="428"/>
    </row>
    <row r="14" spans="1:244" ht="21" customHeight="1">
      <c r="A14" s="502"/>
      <c r="B14" s="502"/>
      <c r="C14" s="503">
        <v>70</v>
      </c>
      <c r="D14" s="637" t="s">
        <v>353</v>
      </c>
      <c r="E14" s="638"/>
      <c r="F14" s="504">
        <f>F33+F35</f>
        <v>0</v>
      </c>
      <c r="G14" s="504">
        <f t="shared" ref="G14:H14" si="4">G33+G35</f>
        <v>0</v>
      </c>
      <c r="H14" s="504">
        <f t="shared" si="4"/>
        <v>0</v>
      </c>
      <c r="I14" s="274"/>
      <c r="J14" s="429"/>
      <c r="K14" s="420"/>
      <c r="L14" s="420"/>
    </row>
    <row r="15" spans="1:244" ht="23.25" customHeight="1">
      <c r="A15" s="502"/>
      <c r="B15" s="502"/>
      <c r="C15" s="503">
        <v>80</v>
      </c>
      <c r="D15" s="637" t="s">
        <v>354</v>
      </c>
      <c r="E15" s="638"/>
      <c r="F15" s="504">
        <f>F25+F37</f>
        <v>975000</v>
      </c>
      <c r="G15" s="504">
        <f t="shared" ref="G15:H15" si="5">G25+G37</f>
        <v>-925000</v>
      </c>
      <c r="H15" s="504">
        <f t="shared" si="5"/>
        <v>50000</v>
      </c>
      <c r="I15" s="274"/>
      <c r="J15" s="429"/>
      <c r="K15" s="420"/>
      <c r="L15" s="420"/>
    </row>
    <row r="16" spans="1:244" s="18" customFormat="1" ht="15">
      <c r="A16" s="464">
        <v>6</v>
      </c>
      <c r="B16" s="464"/>
      <c r="C16" s="464"/>
      <c r="D16" s="625" t="s">
        <v>5</v>
      </c>
      <c r="E16" s="626"/>
      <c r="F16" s="465">
        <f>+F17+F19+F22+F26+F29</f>
        <v>1800000</v>
      </c>
      <c r="G16" s="465">
        <f t="shared" ref="G16:H16" si="6">+G17+G19+G22+G26+G29</f>
        <v>-542500</v>
      </c>
      <c r="H16" s="465">
        <f t="shared" si="6"/>
        <v>1257500</v>
      </c>
      <c r="I16" s="270"/>
      <c r="J16" s="270"/>
      <c r="K16" s="627"/>
      <c r="L16" s="627"/>
    </row>
    <row r="17" spans="1:13">
      <c r="A17" s="469"/>
      <c r="B17" s="464">
        <v>61</v>
      </c>
      <c r="C17" s="464"/>
      <c r="D17" s="625" t="s">
        <v>23</v>
      </c>
      <c r="E17" s="626"/>
      <c r="F17" s="465">
        <f>+F18</f>
        <v>354800</v>
      </c>
      <c r="G17" s="465">
        <f t="shared" ref="G17:H17" si="7">+G18</f>
        <v>15948.020000000019</v>
      </c>
      <c r="H17" s="465">
        <f t="shared" si="7"/>
        <v>370748.02</v>
      </c>
      <c r="I17" s="271"/>
      <c r="J17" s="271"/>
      <c r="K17" s="603"/>
      <c r="L17" s="603"/>
    </row>
    <row r="18" spans="1:13">
      <c r="A18" s="466"/>
      <c r="B18" s="466"/>
      <c r="C18" s="466">
        <v>10</v>
      </c>
      <c r="D18" s="604" t="s">
        <v>24</v>
      </c>
      <c r="E18" s="605"/>
      <c r="F18" s="467">
        <v>354800</v>
      </c>
      <c r="G18" s="467">
        <f>H18-F18</f>
        <v>15948.020000000019</v>
      </c>
      <c r="H18" s="465">
        <v>370748.02</v>
      </c>
      <c r="I18" s="272"/>
      <c r="J18" s="272"/>
      <c r="K18" s="644"/>
      <c r="L18" s="644"/>
    </row>
    <row r="19" spans="1:13">
      <c r="A19" s="469"/>
      <c r="B19" s="464">
        <v>63</v>
      </c>
      <c r="C19" s="464"/>
      <c r="D19" s="505" t="s">
        <v>25</v>
      </c>
      <c r="E19" s="506"/>
      <c r="F19" s="465">
        <f>+F20+F21</f>
        <v>1203200</v>
      </c>
      <c r="G19" s="465">
        <f t="shared" ref="G19:H19" si="8">+G20+G21</f>
        <v>-543543.02</v>
      </c>
      <c r="H19" s="465">
        <f t="shared" si="8"/>
        <v>659656.98</v>
      </c>
      <c r="I19" s="271"/>
      <c r="J19" s="271"/>
      <c r="K19" s="603"/>
      <c r="L19" s="603"/>
    </row>
    <row r="20" spans="1:13">
      <c r="A20" s="466"/>
      <c r="B20" s="466"/>
      <c r="C20" s="466">
        <v>10</v>
      </c>
      <c r="D20" s="604" t="s">
        <v>24</v>
      </c>
      <c r="E20" s="605"/>
      <c r="F20" s="467">
        <v>260000</v>
      </c>
      <c r="G20" s="467">
        <f>H20-F20</f>
        <v>133200</v>
      </c>
      <c r="H20" s="476">
        <v>393200</v>
      </c>
      <c r="I20" s="272"/>
      <c r="J20" s="272"/>
      <c r="K20" s="272"/>
      <c r="L20" s="272"/>
      <c r="M20" s="271"/>
    </row>
    <row r="21" spans="1:13">
      <c r="A21" s="466"/>
      <c r="B21" s="466"/>
      <c r="C21" s="466">
        <v>50</v>
      </c>
      <c r="D21" s="604" t="s">
        <v>26</v>
      </c>
      <c r="E21" s="605"/>
      <c r="F21" s="467">
        <v>943200</v>
      </c>
      <c r="G21" s="467">
        <f>H21-F21</f>
        <v>-676743.02</v>
      </c>
      <c r="H21" s="465">
        <v>266456.98</v>
      </c>
      <c r="I21" s="272"/>
      <c r="J21" s="272"/>
      <c r="K21" s="272"/>
      <c r="L21" s="272"/>
      <c r="M21" s="272"/>
    </row>
    <row r="22" spans="1:13">
      <c r="A22" s="469"/>
      <c r="B22" s="464">
        <v>64</v>
      </c>
      <c r="C22" s="464"/>
      <c r="D22" s="625" t="s">
        <v>27</v>
      </c>
      <c r="E22" s="626"/>
      <c r="F22" s="465">
        <f>F24+F23+F25</f>
        <v>205000</v>
      </c>
      <c r="G22" s="465">
        <f t="shared" ref="G22" si="9">G24+G23+G25</f>
        <v>-11505</v>
      </c>
      <c r="H22" s="465">
        <f>H24+H23+H25</f>
        <v>193495</v>
      </c>
      <c r="I22" s="271"/>
      <c r="J22" s="271"/>
      <c r="K22" s="271"/>
      <c r="L22" s="271"/>
      <c r="M22" s="272"/>
    </row>
    <row r="23" spans="1:13">
      <c r="A23" s="466"/>
      <c r="B23" s="466"/>
      <c r="C23" s="466">
        <v>10</v>
      </c>
      <c r="D23" s="604" t="s">
        <v>24</v>
      </c>
      <c r="E23" s="605"/>
      <c r="F23" s="467">
        <v>25000</v>
      </c>
      <c r="G23" s="467">
        <f>H23-F23</f>
        <v>90000</v>
      </c>
      <c r="H23" s="465">
        <v>115000</v>
      </c>
      <c r="J23" s="427"/>
      <c r="M23" s="271"/>
    </row>
    <row r="24" spans="1:13">
      <c r="A24" s="466"/>
      <c r="B24" s="466"/>
      <c r="C24" s="466">
        <v>40</v>
      </c>
      <c r="D24" s="649" t="s">
        <v>28</v>
      </c>
      <c r="E24" s="650"/>
      <c r="F24" s="467">
        <v>105000</v>
      </c>
      <c r="G24" s="467">
        <f>H24-F24</f>
        <v>-76505</v>
      </c>
      <c r="H24" s="465">
        <v>28495</v>
      </c>
      <c r="J24" s="260"/>
    </row>
    <row r="25" spans="1:13">
      <c r="A25" s="466"/>
      <c r="B25" s="466"/>
      <c r="C25" s="466">
        <v>80</v>
      </c>
      <c r="D25" s="657" t="s">
        <v>354</v>
      </c>
      <c r="E25" s="658"/>
      <c r="F25" s="467">
        <v>75000</v>
      </c>
      <c r="G25" s="467">
        <f>H25-F25</f>
        <v>-25000</v>
      </c>
      <c r="H25" s="465">
        <v>50000</v>
      </c>
      <c r="I25" s="366"/>
    </row>
    <row r="26" spans="1:13" ht="27" customHeight="1">
      <c r="A26" s="469"/>
      <c r="B26" s="464">
        <v>65</v>
      </c>
      <c r="C26" s="464"/>
      <c r="D26" s="655" t="s">
        <v>29</v>
      </c>
      <c r="E26" s="656"/>
      <c r="F26" s="465">
        <f>F27+F28</f>
        <v>36000</v>
      </c>
      <c r="G26" s="465">
        <f t="shared" ref="G26:H26" si="10">G27+G28</f>
        <v>-3950</v>
      </c>
      <c r="H26" s="465">
        <f t="shared" si="10"/>
        <v>32050</v>
      </c>
    </row>
    <row r="27" spans="1:13">
      <c r="A27" s="24"/>
      <c r="B27" s="466"/>
      <c r="C27" s="466">
        <v>10</v>
      </c>
      <c r="D27" s="604" t="s">
        <v>24</v>
      </c>
      <c r="E27" s="605"/>
      <c r="F27" s="467">
        <v>2000</v>
      </c>
      <c r="G27" s="467">
        <f>H27-F27</f>
        <v>0</v>
      </c>
      <c r="H27" s="465">
        <v>2000</v>
      </c>
    </row>
    <row r="28" spans="1:13">
      <c r="A28" s="24"/>
      <c r="B28" s="466"/>
      <c r="C28" s="466">
        <v>40</v>
      </c>
      <c r="D28" s="649" t="s">
        <v>28</v>
      </c>
      <c r="E28" s="650"/>
      <c r="F28" s="467">
        <v>34000</v>
      </c>
      <c r="G28" s="467">
        <f>H28-F28</f>
        <v>-3950</v>
      </c>
      <c r="H28" s="465">
        <v>30050</v>
      </c>
    </row>
    <row r="29" spans="1:13">
      <c r="A29" s="22"/>
      <c r="B29" s="464">
        <v>68</v>
      </c>
      <c r="C29" s="464"/>
      <c r="D29" s="642" t="s">
        <v>30</v>
      </c>
      <c r="E29" s="643"/>
      <c r="F29" s="465">
        <f>F30</f>
        <v>1000</v>
      </c>
      <c r="G29" s="465">
        <f t="shared" ref="G29:H29" si="11">G30</f>
        <v>550</v>
      </c>
      <c r="H29" s="465">
        <f t="shared" si="11"/>
        <v>1550</v>
      </c>
    </row>
    <row r="30" spans="1:13">
      <c r="A30" s="24"/>
      <c r="B30" s="466"/>
      <c r="C30" s="466">
        <v>10</v>
      </c>
      <c r="D30" s="604" t="s">
        <v>24</v>
      </c>
      <c r="E30" s="605"/>
      <c r="F30" s="467">
        <v>1000</v>
      </c>
      <c r="G30" s="467">
        <f>H30-F30</f>
        <v>550</v>
      </c>
      <c r="H30" s="465">
        <v>1550</v>
      </c>
    </row>
    <row r="31" spans="1:13" s="18" customFormat="1" ht="15">
      <c r="A31" s="22">
        <v>7</v>
      </c>
      <c r="B31" s="464"/>
      <c r="C31" s="464"/>
      <c r="D31" s="642" t="s">
        <v>6</v>
      </c>
      <c r="E31" s="643"/>
      <c r="F31" s="468">
        <f>F32+F34</f>
        <v>0</v>
      </c>
      <c r="G31" s="468">
        <f t="shared" ref="G31:H31" si="12">G32+G34</f>
        <v>0</v>
      </c>
      <c r="H31" s="468">
        <f t="shared" si="12"/>
        <v>0</v>
      </c>
      <c r="I31" s="270"/>
      <c r="J31" s="270"/>
      <c r="K31" s="627"/>
      <c r="L31" s="627"/>
    </row>
    <row r="32" spans="1:13">
      <c r="A32" s="23"/>
      <c r="B32" s="469">
        <v>71</v>
      </c>
      <c r="C32" s="469"/>
      <c r="D32" s="645" t="s">
        <v>32</v>
      </c>
      <c r="E32" s="646"/>
      <c r="F32" s="470">
        <f>+F33</f>
        <v>0</v>
      </c>
      <c r="G32" s="470">
        <f t="shared" ref="G32:H32" si="13">+G33</f>
        <v>0</v>
      </c>
      <c r="H32" s="470">
        <f t="shared" si="13"/>
        <v>0</v>
      </c>
      <c r="I32" s="271"/>
      <c r="J32" s="271"/>
      <c r="K32" s="603"/>
      <c r="L32" s="603"/>
    </row>
    <row r="33" spans="1:13">
      <c r="A33" s="24"/>
      <c r="B33" s="466"/>
      <c r="C33" s="466">
        <v>70</v>
      </c>
      <c r="D33" s="649" t="s">
        <v>33</v>
      </c>
      <c r="E33" s="650"/>
      <c r="F33" s="471">
        <v>0</v>
      </c>
      <c r="G33" s="471">
        <f>H33-F33</f>
        <v>0</v>
      </c>
      <c r="H33" s="465">
        <v>0</v>
      </c>
      <c r="I33" s="272"/>
      <c r="J33" s="272"/>
      <c r="K33" s="644"/>
      <c r="L33" s="644"/>
      <c r="M33" s="260"/>
    </row>
    <row r="34" spans="1:13">
      <c r="A34" s="23"/>
      <c r="B34" s="469">
        <v>72</v>
      </c>
      <c r="C34" s="469"/>
      <c r="D34" s="645" t="s">
        <v>34</v>
      </c>
      <c r="E34" s="646"/>
      <c r="F34" s="470">
        <f>F35</f>
        <v>0</v>
      </c>
      <c r="G34" s="470">
        <f>H34-F34</f>
        <v>0</v>
      </c>
      <c r="H34" s="472">
        <v>0</v>
      </c>
      <c r="I34" s="271"/>
      <c r="J34" s="271"/>
      <c r="K34" s="603"/>
      <c r="L34" s="603"/>
    </row>
    <row r="35" spans="1:13">
      <c r="A35" s="24"/>
      <c r="B35" s="466"/>
      <c r="C35" s="466">
        <v>70</v>
      </c>
      <c r="D35" s="649" t="s">
        <v>33</v>
      </c>
      <c r="E35" s="650"/>
      <c r="F35" s="471">
        <v>0</v>
      </c>
      <c r="G35" s="471">
        <f>H35-F35</f>
        <v>0</v>
      </c>
      <c r="H35" s="465">
        <v>0</v>
      </c>
      <c r="I35" s="272"/>
      <c r="J35" s="272"/>
      <c r="K35" s="644"/>
      <c r="L35" s="644"/>
    </row>
    <row r="36" spans="1:13" ht="15">
      <c r="A36" s="261">
        <v>8</v>
      </c>
      <c r="B36" s="466"/>
      <c r="C36" s="473"/>
      <c r="D36" s="474" t="s">
        <v>262</v>
      </c>
      <c r="E36" s="475"/>
      <c r="F36" s="468">
        <f t="shared" ref="F36:H36" si="14">+F37</f>
        <v>900000</v>
      </c>
      <c r="G36" s="468">
        <f t="shared" si="14"/>
        <v>-900000</v>
      </c>
      <c r="H36" s="465">
        <f t="shared" si="14"/>
        <v>0</v>
      </c>
      <c r="I36" s="270"/>
      <c r="J36" s="270"/>
      <c r="K36" s="627"/>
      <c r="L36" s="627"/>
    </row>
    <row r="37" spans="1:13" ht="15">
      <c r="A37" s="24"/>
      <c r="B37" s="469">
        <v>84</v>
      </c>
      <c r="C37" s="473"/>
      <c r="D37" s="608" t="s">
        <v>263</v>
      </c>
      <c r="E37" s="609"/>
      <c r="F37" s="472">
        <f>F38</f>
        <v>900000</v>
      </c>
      <c r="G37" s="472">
        <f t="shared" ref="G37:H37" si="15">G38</f>
        <v>-900000</v>
      </c>
      <c r="H37" s="472">
        <f t="shared" si="15"/>
        <v>0</v>
      </c>
      <c r="I37" s="271"/>
      <c r="J37" s="271"/>
      <c r="K37" s="603"/>
      <c r="L37" s="603"/>
    </row>
    <row r="38" spans="1:13">
      <c r="A38" s="24"/>
      <c r="B38" s="469"/>
      <c r="C38" s="474">
        <v>80</v>
      </c>
      <c r="D38" s="606" t="s">
        <v>354</v>
      </c>
      <c r="E38" s="607"/>
      <c r="F38" s="472">
        <v>900000</v>
      </c>
      <c r="G38" s="472">
        <f>H38-F38</f>
        <v>-900000</v>
      </c>
      <c r="H38" s="465">
        <v>0</v>
      </c>
      <c r="I38" s="271"/>
      <c r="J38" s="271"/>
      <c r="K38" s="271"/>
      <c r="L38" s="271"/>
    </row>
    <row r="39" spans="1:13">
      <c r="A39" s="256"/>
      <c r="B39" s="256"/>
      <c r="C39" s="256"/>
      <c r="D39" s="257"/>
      <c r="E39" s="257"/>
      <c r="F39" s="639"/>
      <c r="G39" s="639"/>
      <c r="H39" s="639"/>
      <c r="I39" s="639"/>
      <c r="J39" s="639"/>
      <c r="K39" s="639"/>
      <c r="L39" s="639"/>
    </row>
    <row r="40" spans="1:13">
      <c r="A40" s="20"/>
      <c r="B40" s="25" t="s">
        <v>35</v>
      </c>
      <c r="C40" s="20"/>
      <c r="D40" s="20"/>
      <c r="E40" s="20"/>
      <c r="F40" s="640"/>
      <c r="G40" s="640"/>
      <c r="H40" s="640"/>
      <c r="I40" s="640"/>
      <c r="J40" s="640"/>
      <c r="K40" s="640"/>
      <c r="L40" s="640"/>
    </row>
    <row r="41" spans="1:13">
      <c r="A41" s="20"/>
      <c r="B41" s="20"/>
      <c r="C41" s="20"/>
      <c r="D41" s="20"/>
      <c r="E41" s="20"/>
      <c r="F41" s="641"/>
      <c r="G41" s="641"/>
      <c r="H41" s="641"/>
      <c r="I41" s="640"/>
      <c r="J41" s="640"/>
      <c r="K41" s="640"/>
      <c r="L41" s="640"/>
    </row>
    <row r="42" spans="1:13" ht="29.25" customHeight="1">
      <c r="A42" s="418" t="s">
        <v>19</v>
      </c>
      <c r="B42" s="418" t="s">
        <v>20</v>
      </c>
      <c r="C42" s="418" t="s">
        <v>21</v>
      </c>
      <c r="D42" s="647" t="s">
        <v>31</v>
      </c>
      <c r="E42" s="648"/>
      <c r="F42" s="388" t="s">
        <v>357</v>
      </c>
      <c r="G42" s="389" t="s">
        <v>364</v>
      </c>
      <c r="H42" s="389" t="s">
        <v>370</v>
      </c>
      <c r="I42" s="269"/>
      <c r="J42" s="277"/>
      <c r="K42" s="269"/>
      <c r="L42" s="277"/>
    </row>
    <row r="43" spans="1:13" ht="29.25" customHeight="1">
      <c r="A43" s="424"/>
      <c r="B43" s="424"/>
      <c r="C43" s="424"/>
      <c r="D43" s="616" t="s">
        <v>314</v>
      </c>
      <c r="E43" s="617"/>
      <c r="F43" s="425">
        <f>F44+F45+F46+F47+F48+F49</f>
        <v>2700000</v>
      </c>
      <c r="G43" s="425">
        <f>H43-F43</f>
        <v>-1374000</v>
      </c>
      <c r="H43" s="549">
        <f>H44+H45+H46+H47+H48</f>
        <v>1326000</v>
      </c>
      <c r="I43" s="277"/>
      <c r="J43" s="277"/>
      <c r="K43" s="277"/>
      <c r="L43" s="277"/>
      <c r="M43" s="277"/>
    </row>
    <row r="44" spans="1:13" ht="18.75" customHeight="1">
      <c r="A44" s="424"/>
      <c r="B44" s="424"/>
      <c r="C44" s="426">
        <v>10</v>
      </c>
      <c r="D44" s="618" t="s">
        <v>24</v>
      </c>
      <c r="E44" s="619"/>
      <c r="F44" s="425">
        <f>F51+F77</f>
        <v>642800</v>
      </c>
      <c r="G44" s="425">
        <f>H44-F44</f>
        <v>302148.02</v>
      </c>
      <c r="H44" s="549">
        <f>H51+H77</f>
        <v>944948.02</v>
      </c>
      <c r="I44" s="277"/>
      <c r="J44" s="277"/>
      <c r="K44" s="277"/>
      <c r="L44" s="277"/>
      <c r="M44" s="277"/>
    </row>
    <row r="45" spans="1:13" ht="18" customHeight="1">
      <c r="A45" s="424"/>
      <c r="B45" s="424"/>
      <c r="C45" s="426">
        <v>40</v>
      </c>
      <c r="D45" s="620" t="s">
        <v>28</v>
      </c>
      <c r="E45" s="621"/>
      <c r="F45" s="425">
        <f>F52+F78</f>
        <v>139000</v>
      </c>
      <c r="G45" s="425">
        <f t="shared" ref="G45:G49" si="16">H45-F45</f>
        <v>-80455</v>
      </c>
      <c r="H45" s="549">
        <f>H52+H78</f>
        <v>58545</v>
      </c>
      <c r="I45" s="277"/>
      <c r="J45" s="277"/>
      <c r="K45" s="277"/>
      <c r="L45" s="277"/>
      <c r="M45" s="277"/>
    </row>
    <row r="46" spans="1:13" ht="16.5" customHeight="1">
      <c r="A46" s="424"/>
      <c r="B46" s="424"/>
      <c r="C46" s="426">
        <v>50</v>
      </c>
      <c r="D46" s="618" t="s">
        <v>26</v>
      </c>
      <c r="E46" s="619"/>
      <c r="F46" s="425">
        <f>F53+F79</f>
        <v>943200</v>
      </c>
      <c r="G46" s="425">
        <f t="shared" si="16"/>
        <v>-670693.02</v>
      </c>
      <c r="H46" s="549">
        <f>H53+H79</f>
        <v>272506.98</v>
      </c>
      <c r="I46" s="277"/>
      <c r="J46" s="277"/>
      <c r="K46" s="277"/>
      <c r="L46" s="277"/>
      <c r="M46" s="277"/>
    </row>
    <row r="47" spans="1:13" ht="15" customHeight="1">
      <c r="A47" s="424"/>
      <c r="B47" s="424"/>
      <c r="C47" s="426">
        <v>70</v>
      </c>
      <c r="D47" s="584" t="s">
        <v>353</v>
      </c>
      <c r="E47" s="585"/>
      <c r="F47" s="425">
        <f>F80</f>
        <v>0</v>
      </c>
      <c r="G47" s="425">
        <f t="shared" si="16"/>
        <v>0</v>
      </c>
      <c r="H47" s="549">
        <f>H80</f>
        <v>0</v>
      </c>
      <c r="I47" s="277"/>
      <c r="J47" s="277"/>
      <c r="K47" s="277"/>
      <c r="L47" s="277"/>
      <c r="M47" s="277"/>
    </row>
    <row r="48" spans="1:13" ht="16.5" customHeight="1">
      <c r="A48" s="424"/>
      <c r="B48" s="424"/>
      <c r="C48" s="426">
        <v>80</v>
      </c>
      <c r="D48" s="584" t="s">
        <v>354</v>
      </c>
      <c r="E48" s="585"/>
      <c r="F48" s="425">
        <f>+F81</f>
        <v>75000</v>
      </c>
      <c r="G48" s="425">
        <f t="shared" si="16"/>
        <v>-25000</v>
      </c>
      <c r="H48" s="549">
        <f t="shared" ref="H48" si="17">+H81</f>
        <v>50000</v>
      </c>
      <c r="I48" s="277"/>
      <c r="J48" s="277"/>
      <c r="K48" s="277"/>
      <c r="L48" s="277"/>
      <c r="M48" s="277"/>
    </row>
    <row r="49" spans="1:19" ht="16.5" customHeight="1">
      <c r="A49" s="424"/>
      <c r="B49" s="424"/>
      <c r="C49" s="426">
        <v>84</v>
      </c>
      <c r="D49" s="584" t="s">
        <v>378</v>
      </c>
      <c r="E49" s="585"/>
      <c r="F49" s="425">
        <f>+F54</f>
        <v>900000</v>
      </c>
      <c r="G49" s="425">
        <f t="shared" si="16"/>
        <v>-900000</v>
      </c>
      <c r="H49" s="549">
        <f>+H54</f>
        <v>0</v>
      </c>
      <c r="I49" s="277"/>
      <c r="J49" s="277"/>
      <c r="K49" s="277"/>
      <c r="L49" s="277"/>
      <c r="M49" s="277"/>
    </row>
    <row r="50" spans="1:19">
      <c r="A50" s="275">
        <v>3</v>
      </c>
      <c r="B50" s="275"/>
      <c r="C50" s="275"/>
      <c r="D50" s="612" t="s">
        <v>8</v>
      </c>
      <c r="E50" s="613"/>
      <c r="F50" s="276">
        <f>F51+F52+F53+F54</f>
        <v>1435000</v>
      </c>
      <c r="G50" s="422">
        <f t="shared" ref="G50:G75" si="18">H50-F50</f>
        <v>-788841</v>
      </c>
      <c r="H50" s="550">
        <f>H51+H52+H53+H54</f>
        <v>646159</v>
      </c>
      <c r="I50" s="270"/>
      <c r="J50" s="270"/>
      <c r="K50" s="270"/>
      <c r="L50" s="270"/>
    </row>
    <row r="51" spans="1:19">
      <c r="A51" s="446"/>
      <c r="B51" s="446"/>
      <c r="C51" s="447">
        <v>10</v>
      </c>
      <c r="D51" s="592" t="s">
        <v>24</v>
      </c>
      <c r="E51" s="593"/>
      <c r="F51" s="448">
        <f>F56+F60+F64+F66+F69+F72</f>
        <v>381200</v>
      </c>
      <c r="G51" s="449">
        <f t="shared" si="18"/>
        <v>109752.02000000002</v>
      </c>
      <c r="H51" s="551">
        <f>H56+H60+H64+H66+H69+H72</f>
        <v>490952.02</v>
      </c>
      <c r="I51" s="270"/>
      <c r="J51" s="270"/>
      <c r="K51" s="270"/>
      <c r="L51" s="270"/>
    </row>
    <row r="52" spans="1:19">
      <c r="A52" s="446"/>
      <c r="B52" s="446"/>
      <c r="C52" s="447">
        <v>40</v>
      </c>
      <c r="D52" s="594" t="s">
        <v>28</v>
      </c>
      <c r="E52" s="595"/>
      <c r="F52" s="448">
        <f>F57+F61+F73</f>
        <v>54500</v>
      </c>
      <c r="G52" s="449">
        <f t="shared" si="18"/>
        <v>-50</v>
      </c>
      <c r="H52" s="551">
        <f>H57+H61+H73</f>
        <v>54450</v>
      </c>
      <c r="I52" s="270"/>
      <c r="J52" s="270"/>
      <c r="K52" s="270"/>
      <c r="L52" s="270"/>
    </row>
    <row r="53" spans="1:19">
      <c r="A53" s="446"/>
      <c r="B53" s="446"/>
      <c r="C53" s="447">
        <v>50</v>
      </c>
      <c r="D53" s="592" t="s">
        <v>26</v>
      </c>
      <c r="E53" s="593"/>
      <c r="F53" s="448">
        <f>F58+F62+F67+F70+F74</f>
        <v>99300</v>
      </c>
      <c r="G53" s="449">
        <f t="shared" si="18"/>
        <v>1456.9799999999959</v>
      </c>
      <c r="H53" s="551">
        <f>H58+H62+H67+H70+H74</f>
        <v>100756.98</v>
      </c>
      <c r="I53" s="270"/>
      <c r="J53" s="270"/>
      <c r="K53" s="270"/>
      <c r="L53" s="270"/>
    </row>
    <row r="54" spans="1:19">
      <c r="A54" s="446"/>
      <c r="B54" s="446"/>
      <c r="C54" s="447">
        <v>84</v>
      </c>
      <c r="D54" s="600" t="s">
        <v>378</v>
      </c>
      <c r="E54" s="601"/>
      <c r="F54" s="448">
        <f>F75</f>
        <v>900000</v>
      </c>
      <c r="G54" s="449">
        <f t="shared" si="18"/>
        <v>-900000</v>
      </c>
      <c r="H54" s="551">
        <f>H75</f>
        <v>0</v>
      </c>
      <c r="I54" s="270"/>
      <c r="J54" s="270"/>
      <c r="K54" s="270"/>
      <c r="L54" s="270"/>
    </row>
    <row r="55" spans="1:19">
      <c r="A55" s="23"/>
      <c r="B55" s="22">
        <v>31</v>
      </c>
      <c r="C55" s="22"/>
      <c r="D55" s="614" t="s">
        <v>36</v>
      </c>
      <c r="E55" s="615"/>
      <c r="F55" s="357">
        <f>F56+F57+F58</f>
        <v>111800</v>
      </c>
      <c r="G55" s="357">
        <f t="shared" ref="G55:H55" si="19">G56+G57+G58</f>
        <v>11000</v>
      </c>
      <c r="H55" s="476">
        <f t="shared" si="19"/>
        <v>122800</v>
      </c>
      <c r="I55" s="271"/>
      <c r="J55" s="270"/>
      <c r="K55" s="271"/>
      <c r="L55" s="271"/>
      <c r="N55" s="603"/>
      <c r="O55" s="603"/>
      <c r="P55" s="603"/>
      <c r="Q55" s="603"/>
      <c r="R55" s="603"/>
      <c r="S55" s="603"/>
    </row>
    <row r="56" spans="1:19">
      <c r="A56" s="24"/>
      <c r="B56" s="24"/>
      <c r="C56" s="24">
        <v>10</v>
      </c>
      <c r="D56" s="588" t="s">
        <v>24</v>
      </c>
      <c r="E56" s="589"/>
      <c r="F56" s="439">
        <f>POSEBNI_DIO!G202+POSEBNI_DIO!G294+POSEBNI_DIO!G301+POSEBNI_DIO!G372</f>
        <v>75300</v>
      </c>
      <c r="G56" s="439">
        <f>H56-F56</f>
        <v>12200</v>
      </c>
      <c r="H56" s="552">
        <f>POSEBNI_DIO!I202+POSEBNI_DIO!I294+POSEBNI_DIO!I301+POSEBNI_DIO!I372</f>
        <v>87500</v>
      </c>
      <c r="I56" s="272"/>
      <c r="J56" s="272"/>
      <c r="K56" s="272"/>
      <c r="L56" s="272"/>
    </row>
    <row r="57" spans="1:19" ht="15" customHeight="1">
      <c r="A57" s="24"/>
      <c r="B57" s="24"/>
      <c r="C57" s="24">
        <v>40</v>
      </c>
      <c r="D57" s="590" t="s">
        <v>28</v>
      </c>
      <c r="E57" s="591"/>
      <c r="F57" s="439">
        <f>POSEBNI_DIO!G373</f>
        <v>11500</v>
      </c>
      <c r="G57" s="439">
        <f>H57-F57</f>
        <v>-5500</v>
      </c>
      <c r="H57" s="552">
        <f>POSEBNI_DIO!I373</f>
        <v>6000</v>
      </c>
      <c r="I57" s="272"/>
      <c r="J57" s="272"/>
      <c r="K57" s="272"/>
      <c r="L57" s="272"/>
    </row>
    <row r="58" spans="1:19">
      <c r="A58" s="24"/>
      <c r="B58" s="24"/>
      <c r="C58" s="24">
        <v>50</v>
      </c>
      <c r="D58" s="588" t="s">
        <v>26</v>
      </c>
      <c r="E58" s="589"/>
      <c r="F58" s="439">
        <f>POSEBNI_DIO!G203+POSEBNI_DIO!G295+POSEBNI_DIO!G302+POSEBNI_DIO!G403</f>
        <v>25000</v>
      </c>
      <c r="G58" s="439">
        <f>POSEBNI_DIO!H203+POSEBNI_DIO!H295+POSEBNI_DIO!H302+POSEBNI_DIO!H403</f>
        <v>4300</v>
      </c>
      <c r="H58" s="552">
        <f>POSEBNI_DIO!I203+POSEBNI_DIO!I295+POSEBNI_DIO!I302+POSEBNI_DIO!I403</f>
        <v>29300</v>
      </c>
      <c r="I58" s="272"/>
      <c r="J58" s="272"/>
      <c r="K58" s="272"/>
      <c r="L58" s="272"/>
    </row>
    <row r="59" spans="1:19">
      <c r="A59" s="23"/>
      <c r="B59" s="22">
        <v>32</v>
      </c>
      <c r="C59" s="22"/>
      <c r="D59" s="614" t="s">
        <v>37</v>
      </c>
      <c r="E59" s="615"/>
      <c r="F59" s="440">
        <f>F60+F61+F62</f>
        <v>184104</v>
      </c>
      <c r="G59" s="423">
        <f t="shared" si="18"/>
        <v>-19865.999999999971</v>
      </c>
      <c r="H59" s="465">
        <f>H60+H61+H62</f>
        <v>164238.00000000003</v>
      </c>
      <c r="I59" s="271"/>
      <c r="J59" s="271"/>
      <c r="K59" s="271"/>
      <c r="L59" s="271"/>
    </row>
    <row r="60" spans="1:19">
      <c r="A60" s="24"/>
      <c r="B60" s="24"/>
      <c r="C60" s="24">
        <v>10</v>
      </c>
      <c r="D60" s="588" t="s">
        <v>24</v>
      </c>
      <c r="E60" s="589"/>
      <c r="F60" s="441">
        <f>POSEBNI_DIO!G17+POSEBNI_DIO!G47+POSEBNI_DIO!G80+POSEBNI_DIO!G131+POSEBNI_DIO!G155+POSEBNI_DIO!G206+POSEBNI_DIO!G210+POSEBNI_DIO!G214+POSEBNI_DIO!G218+POSEBNI_DIO!G222+POSEBNI_DIO!G227+POSEBNI_DIO!G233+POSEBNI_DIO!G313+POSEBNI_DIO!G320+POSEBNI_DIO!G362+POSEBNI_DIO!G376+POSEBNI_DIO!G385+POSEBNI_DIO!G408+POSEBNI_DIO!G417</f>
        <v>126814</v>
      </c>
      <c r="G60" s="423">
        <f t="shared" si="18"/>
        <v>-4032.9799999999959</v>
      </c>
      <c r="H60" s="467">
        <f>POSEBNI_DIO!I17+POSEBNI_DIO!I47+POSEBNI_DIO!I80+POSEBNI_DIO!I131+POSEBNI_DIO!I155+POSEBNI_DIO!I206+POSEBNI_DIO!I210+POSEBNI_DIO!I214+POSEBNI_DIO!I218+POSEBNI_DIO!I222+POSEBNI_DIO!I227+POSEBNI_DIO!I233+POSEBNI_DIO!I313+POSEBNI_DIO!I320+POSEBNI_DIO!I362+POSEBNI_DIO!I408+POSEBNI_DIO!I417+POSEBNI_DIO!I385</f>
        <v>122781.02</v>
      </c>
      <c r="I60" s="272"/>
      <c r="J60" s="272"/>
      <c r="K60" s="272"/>
      <c r="L60" s="272"/>
    </row>
    <row r="61" spans="1:19">
      <c r="A61" s="24"/>
      <c r="B61" s="24"/>
      <c r="C61" s="24">
        <v>40</v>
      </c>
      <c r="D61" s="590" t="s">
        <v>28</v>
      </c>
      <c r="E61" s="591"/>
      <c r="F61" s="441">
        <f>POSEBNI_DIO!G68+POSEBNI_DIO!G356+POSEBNI_DIO!G363+POSEBNI_DIO!G379</f>
        <v>42990</v>
      </c>
      <c r="G61" s="423">
        <f t="shared" si="18"/>
        <v>-22990</v>
      </c>
      <c r="H61" s="467">
        <f>POSEBNI_DIO!I68+POSEBNI_DIO!I356+POSEBNI_DIO!I363+POSEBNI_DIO!I379+POSEBNI_DIO!I376</f>
        <v>20000</v>
      </c>
      <c r="I61" s="272"/>
      <c r="J61" s="272"/>
      <c r="K61" s="272"/>
      <c r="L61" s="272"/>
    </row>
    <row r="62" spans="1:19">
      <c r="A62" s="24"/>
      <c r="B62" s="24"/>
      <c r="C62" s="24">
        <v>50</v>
      </c>
      <c r="D62" s="588" t="s">
        <v>26</v>
      </c>
      <c r="E62" s="589"/>
      <c r="F62" s="441">
        <f>POSEBNI_DIO!G48+POSEBNI_DIO!G207+POSEBNI_DIO!G223+POSEBNI_DIO!G243+POSEBNI_DIO!G404+POSEBNI_DIO!G409</f>
        <v>14300</v>
      </c>
      <c r="G62" s="423">
        <f t="shared" si="18"/>
        <v>7156.98</v>
      </c>
      <c r="H62" s="467">
        <f>POSEBNI_DIO!I48+POSEBNI_DIO!I207+POSEBNI_DIO!I223+POSEBNI_DIO!I243+POSEBNI_DIO!I404+POSEBNI_DIO!I409</f>
        <v>21456.98</v>
      </c>
      <c r="I62" s="272"/>
      <c r="J62" s="272"/>
      <c r="K62" s="272"/>
      <c r="L62" s="272"/>
    </row>
    <row r="63" spans="1:19">
      <c r="A63" s="23"/>
      <c r="B63" s="22">
        <v>34</v>
      </c>
      <c r="C63" s="22"/>
      <c r="D63" s="614" t="s">
        <v>38</v>
      </c>
      <c r="E63" s="615"/>
      <c r="F63" s="442">
        <f>F64</f>
        <v>1500</v>
      </c>
      <c r="G63" s="423">
        <f t="shared" si="18"/>
        <v>-150</v>
      </c>
      <c r="H63" s="476">
        <f>H64</f>
        <v>1350</v>
      </c>
      <c r="I63" s="271"/>
      <c r="J63" s="353"/>
      <c r="K63" s="353"/>
      <c r="L63" s="353"/>
    </row>
    <row r="64" spans="1:19">
      <c r="A64" s="24"/>
      <c r="B64" s="24"/>
      <c r="C64" s="24">
        <v>10</v>
      </c>
      <c r="D64" s="588" t="s">
        <v>24</v>
      </c>
      <c r="E64" s="589"/>
      <c r="F64" s="439">
        <f>POSEBNI_DIO!G234</f>
        <v>1500</v>
      </c>
      <c r="G64" s="423">
        <f t="shared" si="18"/>
        <v>-150</v>
      </c>
      <c r="H64" s="552">
        <f>POSEBNI_DIO!I234</f>
        <v>1350</v>
      </c>
      <c r="I64" s="272"/>
      <c r="J64" s="272"/>
      <c r="K64" s="272"/>
      <c r="L64" s="272"/>
    </row>
    <row r="65" spans="1:13">
      <c r="A65" s="23"/>
      <c r="B65" s="22">
        <v>36</v>
      </c>
      <c r="C65" s="22"/>
      <c r="D65" s="598" t="s">
        <v>39</v>
      </c>
      <c r="E65" s="599"/>
      <c r="F65" s="442">
        <f>F66+F67</f>
        <v>10200</v>
      </c>
      <c r="G65" s="423">
        <f t="shared" si="18"/>
        <v>-3985</v>
      </c>
      <c r="H65" s="476">
        <f>H66+H67</f>
        <v>6215</v>
      </c>
      <c r="I65" s="271"/>
      <c r="J65" s="274"/>
      <c r="K65" s="271"/>
      <c r="L65" s="271"/>
    </row>
    <row r="66" spans="1:13">
      <c r="A66" s="24"/>
      <c r="B66" s="24"/>
      <c r="C66" s="24">
        <v>10</v>
      </c>
      <c r="D66" s="588" t="s">
        <v>24</v>
      </c>
      <c r="E66" s="589"/>
      <c r="F66" s="439">
        <f>POSEBNI_DIO!G18+POSEBNI_DIO!G261+POSEBNI_DIO!G266+POSEBNI_DIO!G341+POSEBNI_DIO!G418</f>
        <v>10200</v>
      </c>
      <c r="G66" s="423">
        <f t="shared" si="18"/>
        <v>-3985</v>
      </c>
      <c r="H66" s="552">
        <f>POSEBNI_DIO!I18+POSEBNI_DIO!I261+POSEBNI_DIO!I266+POSEBNI_DIO!I341+POSEBNI_DIO!I418</f>
        <v>6215</v>
      </c>
      <c r="I66" s="272"/>
      <c r="J66" s="272"/>
      <c r="K66" s="272"/>
      <c r="L66" s="272"/>
    </row>
    <row r="67" spans="1:13">
      <c r="A67" s="24"/>
      <c r="B67" s="24"/>
      <c r="C67" s="24">
        <v>50</v>
      </c>
      <c r="D67" s="588" t="s">
        <v>26</v>
      </c>
      <c r="E67" s="589"/>
      <c r="F67" s="439">
        <v>0</v>
      </c>
      <c r="G67" s="423">
        <f t="shared" si="18"/>
        <v>0</v>
      </c>
      <c r="H67" s="552">
        <v>0</v>
      </c>
      <c r="I67" s="272"/>
      <c r="J67" s="272"/>
      <c r="K67" s="272"/>
      <c r="L67" s="272"/>
    </row>
    <row r="68" spans="1:13" ht="29.25" customHeight="1">
      <c r="A68" s="23"/>
      <c r="B68" s="22">
        <v>37</v>
      </c>
      <c r="C68" s="22"/>
      <c r="D68" s="598" t="s">
        <v>40</v>
      </c>
      <c r="E68" s="599"/>
      <c r="F68" s="442">
        <f>F69+F70</f>
        <v>152000</v>
      </c>
      <c r="G68" s="438">
        <f t="shared" si="18"/>
        <v>15370</v>
      </c>
      <c r="H68" s="476">
        <f>H69+H70</f>
        <v>167370</v>
      </c>
      <c r="I68" s="271"/>
      <c r="J68" s="271"/>
      <c r="K68" s="271"/>
      <c r="L68" s="271"/>
    </row>
    <row r="69" spans="1:13">
      <c r="A69" s="24"/>
      <c r="B69" s="24"/>
      <c r="C69" s="24">
        <v>10</v>
      </c>
      <c r="D69" s="588" t="s">
        <v>24</v>
      </c>
      <c r="E69" s="589"/>
      <c r="F69" s="439">
        <f>POSEBNI_DIO!G19+POSEBNI_DIO!G35+POSEBNI_DIO!G74+POSEBNI_DIO!G93+POSEBNI_DIO!G245+POSEBNI_DIO!G262+POSEBNI_DIO!G272+POSEBNI_DIO!G278+POSEBNI_DIO!G288</f>
        <v>92000</v>
      </c>
      <c r="G69" s="439">
        <f>POSEBNI_DIO!H19+POSEBNI_DIO!H35+POSEBNI_DIO!H74+POSEBNI_DIO!H93+POSEBNI_DIO!H245+POSEBNI_DIO!H262+POSEBNI_DIO!H272+POSEBNI_DIO!H278+POSEBNI_DIO!H288</f>
        <v>25370</v>
      </c>
      <c r="H69" s="552">
        <f>POSEBNI_DIO!I19+POSEBNI_DIO!I35+POSEBNI_DIO!I74+POSEBNI_DIO!I93+POSEBNI_DIO!I245+POSEBNI_DIO!I262+POSEBNI_DIO!I272+POSEBNI_DIO!I278+POSEBNI_DIO!I288</f>
        <v>117370</v>
      </c>
      <c r="I69" s="272"/>
      <c r="J69" s="272"/>
      <c r="K69" s="272"/>
      <c r="L69" s="272"/>
      <c r="M69" s="260"/>
    </row>
    <row r="70" spans="1:13">
      <c r="A70" s="24"/>
      <c r="B70" s="24"/>
      <c r="C70" s="24">
        <v>50</v>
      </c>
      <c r="D70" s="588" t="s">
        <v>26</v>
      </c>
      <c r="E70" s="589"/>
      <c r="F70" s="439">
        <f>POSEBNI_DIO!G246</f>
        <v>60000</v>
      </c>
      <c r="G70" s="423">
        <f t="shared" si="18"/>
        <v>-10000</v>
      </c>
      <c r="H70" s="552">
        <f>POSEBNI_DIO!I246</f>
        <v>50000</v>
      </c>
      <c r="I70" s="272"/>
      <c r="J70" s="272"/>
      <c r="K70" s="272"/>
      <c r="L70" s="272"/>
    </row>
    <row r="71" spans="1:13">
      <c r="A71" s="23"/>
      <c r="B71" s="22">
        <v>38</v>
      </c>
      <c r="C71" s="22"/>
      <c r="D71" s="614" t="s">
        <v>41</v>
      </c>
      <c r="E71" s="615"/>
      <c r="F71" s="440">
        <f>F72+F73+F74+F75</f>
        <v>975396</v>
      </c>
      <c r="G71" s="423">
        <f t="shared" si="18"/>
        <v>-791210</v>
      </c>
      <c r="H71" s="465">
        <f>H72+H73+H74+H75</f>
        <v>184186</v>
      </c>
      <c r="I71" s="271"/>
      <c r="J71" s="271"/>
      <c r="K71" s="271"/>
      <c r="L71" s="271"/>
    </row>
    <row r="72" spans="1:13">
      <c r="A72" s="24"/>
      <c r="B72" s="24"/>
      <c r="C72" s="24">
        <v>10</v>
      </c>
      <c r="D72" s="588" t="s">
        <v>24</v>
      </c>
      <c r="E72" s="589"/>
      <c r="F72" s="441">
        <f>POSEBNI_DIO!G23+POSEBNI_DIO!G29+POSEBNI_DIO!G41+POSEBNI_DIO!G51+POSEBNI_DIO!G56+POSEBNI_DIO!G289+POSEBNI_DIO!G314+POSEBNI_DIO!G321+POSEBNI_DIO!G327+POSEBNI_DIO!G333+POSEBNI_DIO!G342+POSEBNI_DIO!G346+POSEBNI_DIO!G518+POSEBNI_DIO!G531+POSEBNI_DIO!G537+POSEBNI_DIO!G543</f>
        <v>75386</v>
      </c>
      <c r="G72" s="423">
        <f t="shared" si="18"/>
        <v>80350</v>
      </c>
      <c r="H72" s="467">
        <f>POSEBNI_DIO!I23+POSEBNI_DIO!I29+POSEBNI_DIO!I41+POSEBNI_DIO!I51+POSEBNI_DIO!I56+POSEBNI_DIO!I289+POSEBNI_DIO!I314+POSEBNI_DIO!I321+POSEBNI_DIO!I327+POSEBNI_DIO!I333+POSEBNI_DIO!I342+POSEBNI_DIO!I346+POSEBNI_DIO!I518+POSEBNI_DIO!I531+POSEBNI_DIO!I537+POSEBNI_DIO!I543-POSEBNI_DIO!I525+POSEBNI_DIO!I550</f>
        <v>155736</v>
      </c>
      <c r="I72" s="272"/>
      <c r="J72" s="272"/>
      <c r="K72" s="272"/>
      <c r="L72" s="272"/>
    </row>
    <row r="73" spans="1:13">
      <c r="A73" s="24"/>
      <c r="B73" s="24"/>
      <c r="C73" s="24">
        <v>40</v>
      </c>
      <c r="D73" s="590" t="s">
        <v>28</v>
      </c>
      <c r="E73" s="591"/>
      <c r="F73" s="441">
        <f>POSEBNI_DIO!G347</f>
        <v>10</v>
      </c>
      <c r="G73" s="423">
        <f t="shared" si="18"/>
        <v>28440</v>
      </c>
      <c r="H73" s="467">
        <f>POSEBNI_DIO!I347+POSEBNI_DIO!I519</f>
        <v>28450</v>
      </c>
      <c r="I73" s="272"/>
      <c r="J73" s="272"/>
      <c r="K73" s="272"/>
      <c r="L73" s="272"/>
    </row>
    <row r="74" spans="1:13">
      <c r="A74" s="24"/>
      <c r="B74" s="24"/>
      <c r="C74" s="24">
        <v>50</v>
      </c>
      <c r="D74" s="588" t="s">
        <v>26</v>
      </c>
      <c r="E74" s="589"/>
      <c r="F74" s="441">
        <v>0</v>
      </c>
      <c r="G74" s="423">
        <f t="shared" si="18"/>
        <v>0</v>
      </c>
      <c r="H74" s="467">
        <f>+POSEBNI_DIO!I520</f>
        <v>0</v>
      </c>
      <c r="I74" s="272"/>
      <c r="J74" s="272"/>
      <c r="K74" s="272"/>
      <c r="L74" s="272"/>
    </row>
    <row r="75" spans="1:13">
      <c r="A75" s="24"/>
      <c r="B75" s="24"/>
      <c r="C75" s="24">
        <v>84</v>
      </c>
      <c r="D75" s="596" t="s">
        <v>378</v>
      </c>
      <c r="E75" s="597"/>
      <c r="F75" s="441">
        <f>POSEBNI_DIO!G561</f>
        <v>900000</v>
      </c>
      <c r="G75" s="423">
        <f t="shared" si="18"/>
        <v>-900000</v>
      </c>
      <c r="H75" s="467">
        <f>POSEBNI_DIO!I561</f>
        <v>0</v>
      </c>
      <c r="I75" s="272"/>
      <c r="J75" s="272"/>
      <c r="K75" s="272"/>
      <c r="L75" s="272"/>
    </row>
    <row r="76" spans="1:13">
      <c r="A76" s="275">
        <v>4</v>
      </c>
      <c r="B76" s="275"/>
      <c r="C76" s="275"/>
      <c r="D76" s="610" t="s">
        <v>9</v>
      </c>
      <c r="E76" s="611"/>
      <c r="F76" s="443">
        <f>F77+F78+F79+F80+F81</f>
        <v>1265000</v>
      </c>
      <c r="G76" s="443">
        <f t="shared" ref="G76:H76" si="20">G77+G78+G79+G80+G81</f>
        <v>-585159</v>
      </c>
      <c r="H76" s="550">
        <f t="shared" si="20"/>
        <v>679841</v>
      </c>
      <c r="I76" s="270"/>
      <c r="J76" s="270"/>
      <c r="K76" s="270"/>
      <c r="L76" s="270"/>
    </row>
    <row r="77" spans="1:13">
      <c r="A77" s="446"/>
      <c r="B77" s="446"/>
      <c r="C77" s="447">
        <v>10</v>
      </c>
      <c r="D77" s="592" t="s">
        <v>24</v>
      </c>
      <c r="E77" s="593"/>
      <c r="F77" s="450">
        <f>F83+F87+F93</f>
        <v>261600</v>
      </c>
      <c r="G77" s="450">
        <f>H77-F77</f>
        <v>192396</v>
      </c>
      <c r="H77" s="551">
        <f>H83+H87+H93</f>
        <v>453996</v>
      </c>
      <c r="I77" s="270"/>
      <c r="J77" s="270"/>
      <c r="K77" s="270"/>
      <c r="L77" s="270"/>
    </row>
    <row r="78" spans="1:13" ht="14.25" customHeight="1">
      <c r="A78" s="446"/>
      <c r="B78" s="446"/>
      <c r="C78" s="447">
        <v>40</v>
      </c>
      <c r="D78" s="594" t="s">
        <v>28</v>
      </c>
      <c r="E78" s="595"/>
      <c r="F78" s="450">
        <f>F84+F88+F94</f>
        <v>84500</v>
      </c>
      <c r="G78" s="450">
        <f t="shared" ref="G78:G100" si="21">H78-F78</f>
        <v>-80405</v>
      </c>
      <c r="H78" s="551">
        <f>H84+H88+H94</f>
        <v>4095</v>
      </c>
      <c r="I78" s="270"/>
      <c r="J78" s="270"/>
      <c r="K78" s="270"/>
      <c r="L78" s="270"/>
    </row>
    <row r="79" spans="1:13">
      <c r="A79" s="446"/>
      <c r="B79" s="446"/>
      <c r="C79" s="447">
        <v>50</v>
      </c>
      <c r="D79" s="592" t="s">
        <v>26</v>
      </c>
      <c r="E79" s="593"/>
      <c r="F79" s="450">
        <f>F85+F89+F95</f>
        <v>843900</v>
      </c>
      <c r="G79" s="450">
        <f t="shared" ref="G79:H79" si="22">G85+G89+G95</f>
        <v>-672150</v>
      </c>
      <c r="H79" s="551">
        <f t="shared" si="22"/>
        <v>171750</v>
      </c>
      <c r="I79" s="270"/>
      <c r="J79" s="270"/>
      <c r="K79" s="270"/>
      <c r="L79" s="270"/>
    </row>
    <row r="80" spans="1:13">
      <c r="A80" s="446"/>
      <c r="B80" s="446"/>
      <c r="C80" s="447">
        <v>70</v>
      </c>
      <c r="D80" s="600" t="s">
        <v>353</v>
      </c>
      <c r="E80" s="601"/>
      <c r="F80" s="450">
        <f>F90</f>
        <v>0</v>
      </c>
      <c r="G80" s="450">
        <f t="shared" si="21"/>
        <v>0</v>
      </c>
      <c r="H80" s="551">
        <f>H90</f>
        <v>0</v>
      </c>
      <c r="I80" s="270"/>
      <c r="J80" s="270"/>
      <c r="K80" s="270"/>
      <c r="L80" s="270"/>
    </row>
    <row r="81" spans="1:13">
      <c r="A81" s="446"/>
      <c r="B81" s="446"/>
      <c r="C81" s="447">
        <v>80</v>
      </c>
      <c r="D81" s="600" t="s">
        <v>354</v>
      </c>
      <c r="E81" s="601"/>
      <c r="F81" s="450">
        <f>F91+F96</f>
        <v>75000</v>
      </c>
      <c r="G81" s="450">
        <f t="shared" ref="G81:H81" si="23">G91+G96</f>
        <v>-25000</v>
      </c>
      <c r="H81" s="551">
        <f t="shared" si="23"/>
        <v>50000</v>
      </c>
      <c r="I81" s="270"/>
      <c r="J81" s="270"/>
      <c r="K81" s="270"/>
      <c r="L81" s="270"/>
    </row>
    <row r="82" spans="1:13">
      <c r="A82" s="23"/>
      <c r="B82" s="22">
        <v>41</v>
      </c>
      <c r="C82" s="22"/>
      <c r="D82" s="598" t="s">
        <v>42</v>
      </c>
      <c r="E82" s="599"/>
      <c r="F82" s="440">
        <f>F83+F84+F85</f>
        <v>30000</v>
      </c>
      <c r="G82" s="444">
        <f t="shared" si="21"/>
        <v>3625</v>
      </c>
      <c r="H82" s="465">
        <f>H83+H84+H85</f>
        <v>33625</v>
      </c>
      <c r="I82" s="271"/>
      <c r="J82" s="271"/>
      <c r="K82" s="271"/>
      <c r="L82" s="271"/>
    </row>
    <row r="83" spans="1:13">
      <c r="A83" s="24"/>
      <c r="B83" s="24"/>
      <c r="C83" s="24">
        <v>10</v>
      </c>
      <c r="D83" s="588" t="s">
        <v>24</v>
      </c>
      <c r="E83" s="589"/>
      <c r="F83" s="441">
        <f>POSEBNI_DIO!G99+POSEBNI_DIO!G107+POSEBNI_DIO!G115+POSEBNI_DIO!G123</f>
        <v>30000</v>
      </c>
      <c r="G83" s="444">
        <f t="shared" si="21"/>
        <v>-6170</v>
      </c>
      <c r="H83" s="467">
        <f>POSEBNI_DIO!I99+POSEBNI_DIO!I107+POSEBNI_DIO!I115+POSEBNI_DIO!I123+POSEBNI_DIO!I466</f>
        <v>23830</v>
      </c>
      <c r="I83" s="272"/>
      <c r="J83" s="272"/>
      <c r="K83" s="272"/>
      <c r="L83" s="272"/>
    </row>
    <row r="84" spans="1:13" ht="15" customHeight="1">
      <c r="A84" s="24"/>
      <c r="B84" s="24"/>
      <c r="C84" s="24">
        <v>40</v>
      </c>
      <c r="D84" s="596" t="s">
        <v>317</v>
      </c>
      <c r="E84" s="597"/>
      <c r="F84" s="441">
        <f>POSEBNI_DIO!G109+POSEBNI_DIO!G117+POSEBNI_DIO!G117</f>
        <v>0</v>
      </c>
      <c r="G84" s="444">
        <f t="shared" si="21"/>
        <v>4095</v>
      </c>
      <c r="H84" s="467">
        <f>POSEBNI_DIO!I109+POSEBNI_DIO!I117+POSEBNI_DIO!I467</f>
        <v>4095</v>
      </c>
      <c r="I84" s="272"/>
      <c r="J84" s="272"/>
      <c r="K84" s="272"/>
      <c r="L84" s="272"/>
    </row>
    <row r="85" spans="1:13">
      <c r="A85" s="24"/>
      <c r="B85" s="24"/>
      <c r="C85" s="24">
        <v>50</v>
      </c>
      <c r="D85" s="588" t="s">
        <v>26</v>
      </c>
      <c r="E85" s="589"/>
      <c r="F85" s="441">
        <f>POSEBNI_DIO!G100+POSEBNI_DIO!G116+POSEBNI_DIO!G427+POSEBNI_DIO!G524</f>
        <v>0</v>
      </c>
      <c r="G85" s="444">
        <f t="shared" si="21"/>
        <v>5700</v>
      </c>
      <c r="H85" s="467">
        <f>POSEBNI_DIO!I100+POSEBNI_DIO!I116+POSEBNI_DIO!I427+POSEBNI_DIO!I524</f>
        <v>5700</v>
      </c>
      <c r="I85" s="272"/>
      <c r="J85" s="272"/>
      <c r="K85" s="272"/>
      <c r="L85" s="272"/>
    </row>
    <row r="86" spans="1:13">
      <c r="A86" s="23"/>
      <c r="B86" s="22">
        <v>42</v>
      </c>
      <c r="C86" s="22"/>
      <c r="D86" s="598" t="s">
        <v>43</v>
      </c>
      <c r="E86" s="599"/>
      <c r="F86" s="440">
        <f>F87+F88+F89+F90+F91</f>
        <v>1065000</v>
      </c>
      <c r="G86" s="444">
        <f t="shared" si="21"/>
        <v>-931975</v>
      </c>
      <c r="H86" s="465">
        <f>H87+H88+H89+H90+H91</f>
        <v>133025</v>
      </c>
      <c r="I86" s="271"/>
      <c r="J86" s="271"/>
      <c r="K86" s="271"/>
      <c r="L86" s="271"/>
    </row>
    <row r="87" spans="1:13">
      <c r="A87" s="24"/>
      <c r="B87" s="24"/>
      <c r="C87" s="24">
        <v>10</v>
      </c>
      <c r="D87" s="588" t="s">
        <v>24</v>
      </c>
      <c r="E87" s="589"/>
      <c r="F87" s="441">
        <f>POSEBNI_DIO!G135+POSEBNI_DIO!G148+POSEBNI_DIO!G166+POSEBNI_DIO!G178+POSEBNI_DIO!G184+POSEBNI_DIO!G191+POSEBNI_DIO!G250+POSEBNI_DIO!G391+POSEBNI_DIO!G424+POSEBNI_DIO!G433+POSEBNI_DIO!G441+POSEBNI_DIO!G448+POSEBNI_DIO!G454+POSEBNI_DIO!G477+POSEBNI_DIO!G485+POSEBNI_DIO!G491+POSEBNI_DIO!G504+POSEBNI_DIO!G510+POSEBNI_DIO!G550</f>
        <v>141600</v>
      </c>
      <c r="G87" s="444">
        <f t="shared" si="21"/>
        <v>-88325</v>
      </c>
      <c r="H87" s="467">
        <f>POSEBNI_DIO!I135+POSEBNI_DIO!I148+POSEBNI_DIO!I166+POSEBNI_DIO!I178+POSEBNI_DIO!I184+POSEBNI_DIO!I191+POSEBNI_DIO!I250+POSEBNI_DIO!I391+POSEBNI_DIO!I424+POSEBNI_DIO!I433+POSEBNI_DIO!I441+POSEBNI_DIO!I448+POSEBNI_DIO!I454+POSEBNI_DIO!I485+POSEBNI_DIO!I491+POSEBNI_DIO!I504+POSEBNI_DIO!I510+POSEBNI_DIO!I554</f>
        <v>53275</v>
      </c>
      <c r="I87" s="272"/>
      <c r="J87" s="272"/>
      <c r="K87" s="272"/>
      <c r="L87" s="272"/>
      <c r="M87" s="260"/>
    </row>
    <row r="88" spans="1:13">
      <c r="A88" s="24"/>
      <c r="B88" s="24"/>
      <c r="C88" s="24">
        <v>40</v>
      </c>
      <c r="D88" s="590" t="s">
        <v>28</v>
      </c>
      <c r="E88" s="591"/>
      <c r="F88" s="441">
        <f>POSEBNI_DIO!G109+POSEBNI_DIO!G172+POSEBNI_DIO!G366+POSEBNI_DIO!G393+POSEBNI_DIO!G432+POSEBNI_DIO!G440+POSEBNI_DIO!G455</f>
        <v>84500</v>
      </c>
      <c r="G88" s="444">
        <f t="shared" si="21"/>
        <v>-84500</v>
      </c>
      <c r="H88" s="467">
        <f>POSEBNI_DIO!I109+POSEBNI_DIO!I172+POSEBNI_DIO!I366+POSEBNI_DIO!I393+POSEBNI_DIO!I432+POSEBNI_DIO!I440</f>
        <v>0</v>
      </c>
      <c r="I88" s="272"/>
      <c r="J88" s="272"/>
      <c r="K88" s="272"/>
      <c r="L88" s="272"/>
    </row>
    <row r="89" spans="1:13">
      <c r="A89" s="24"/>
      <c r="B89" s="24"/>
      <c r="C89" s="24">
        <v>50</v>
      </c>
      <c r="D89" s="588" t="s">
        <v>26</v>
      </c>
      <c r="E89" s="589"/>
      <c r="F89" s="441">
        <f>+POSEBNI_DIO!G100+POSEBNI_DIO!G108+POSEBNI_DIO!G116+POSEBNI_DIO!G149+POSEBNI_DIO!G185+POSEBNI_DIO!G192+POSEBNI_DIO!G251+POSEBNI_DIO!G392+POSEBNI_DIO!G425+POSEBNI_DIO!G434+POSEBNI_DIO!G442+POSEBNI_DIO!G457+POSEBNI_DIO!G479+POSEBNI_DIO!G511+POSEBNI_DIO!G551</f>
        <v>763900</v>
      </c>
      <c r="G89" s="444">
        <f t="shared" si="21"/>
        <v>-684150</v>
      </c>
      <c r="H89" s="467">
        <f>POSEBNI_DIO!I149+POSEBNI_DIO!I185+POSEBNI_DIO!I192+POSEBNI_DIO!I251+POSEBNI_DIO!I392+POSEBNI_DIO!I425+POSEBNI_DIO!I434+POSEBNI_DIO!I442+POSEBNI_DIO!I457+POSEBNI_DIO!I511+POSEBNI_DIO!I551+POSEBNI_DIO!I108</f>
        <v>79750</v>
      </c>
      <c r="I89" s="272"/>
      <c r="J89" s="272"/>
      <c r="K89" s="272"/>
      <c r="L89" s="272"/>
    </row>
    <row r="90" spans="1:13">
      <c r="A90" s="24"/>
      <c r="B90" s="24"/>
      <c r="C90" s="24">
        <v>70</v>
      </c>
      <c r="D90" s="287" t="s">
        <v>353</v>
      </c>
      <c r="E90" s="288"/>
      <c r="F90" s="441">
        <f>POSEBNI_DIO!G456</f>
        <v>0</v>
      </c>
      <c r="G90" s="444">
        <f t="shared" si="21"/>
        <v>0</v>
      </c>
      <c r="H90" s="467">
        <f>POSEBNI_DIO!I456</f>
        <v>0</v>
      </c>
      <c r="I90" s="272"/>
      <c r="J90" s="272"/>
      <c r="K90" s="272"/>
      <c r="L90" s="272"/>
    </row>
    <row r="91" spans="1:13">
      <c r="A91" s="24"/>
      <c r="B91" s="24"/>
      <c r="C91" s="24">
        <v>80</v>
      </c>
      <c r="D91" s="287" t="s">
        <v>354</v>
      </c>
      <c r="E91" s="288"/>
      <c r="F91" s="441">
        <f>POSEBNI_DIO!G458</f>
        <v>75000</v>
      </c>
      <c r="G91" s="441">
        <f>POSEBNI_DIO!H458</f>
        <v>-75000</v>
      </c>
      <c r="H91" s="467">
        <f>POSEBNI_DIO!I458</f>
        <v>0</v>
      </c>
      <c r="I91" s="272"/>
      <c r="J91" s="272"/>
      <c r="K91" s="272"/>
      <c r="L91" s="272"/>
    </row>
    <row r="92" spans="1:13">
      <c r="A92" s="23"/>
      <c r="B92" s="22">
        <v>45</v>
      </c>
      <c r="C92" s="22"/>
      <c r="D92" s="598" t="s">
        <v>44</v>
      </c>
      <c r="E92" s="599"/>
      <c r="F92" s="440">
        <f>F93+F94+F95+F96</f>
        <v>170000</v>
      </c>
      <c r="G92" s="444">
        <f>H92-F92</f>
        <v>343191</v>
      </c>
      <c r="H92" s="465">
        <f>H93+H94+H95+H96</f>
        <v>513191</v>
      </c>
      <c r="I92" s="271"/>
      <c r="J92" s="271"/>
      <c r="K92" s="271"/>
      <c r="L92" s="271"/>
    </row>
    <row r="93" spans="1:13">
      <c r="A93" s="24"/>
      <c r="B93" s="24"/>
      <c r="C93" s="24">
        <v>10</v>
      </c>
      <c r="D93" s="588" t="s">
        <v>24</v>
      </c>
      <c r="E93" s="589"/>
      <c r="F93" s="441">
        <f>POSEBNI_DIO!G140+POSEBNI_DIO!G159+POSEBNI_DIO!G500+POSEBNI_DIO!G533+POSEBNI_DIO!G470</f>
        <v>90000</v>
      </c>
      <c r="G93" s="444">
        <f t="shared" si="21"/>
        <v>286891</v>
      </c>
      <c r="H93" s="467">
        <f>POSEBNI_DIO!I140+POSEBNI_DIO!I159+POSEBNI_DIO!I500+POSEBNI_DIO!I533+POSEBNI_DIO!I477+POSEBNI_DIO!I470+POSEBNI_DIO!I525</f>
        <v>376891</v>
      </c>
      <c r="I93" s="272"/>
      <c r="J93" s="272"/>
      <c r="K93" s="272"/>
      <c r="L93" s="272"/>
    </row>
    <row r="94" spans="1:13" ht="14.25" customHeight="1">
      <c r="A94" s="24"/>
      <c r="B94" s="24"/>
      <c r="C94" s="24">
        <v>40</v>
      </c>
      <c r="D94" s="590" t="s">
        <v>28</v>
      </c>
      <c r="E94" s="591"/>
      <c r="F94" s="441">
        <f>POSEBNI_DIO!G141</f>
        <v>0</v>
      </c>
      <c r="G94" s="444">
        <f t="shared" si="21"/>
        <v>0</v>
      </c>
      <c r="H94" s="467">
        <f>POSEBNI_DIO!I141</f>
        <v>0</v>
      </c>
      <c r="I94" s="272"/>
      <c r="J94" s="272"/>
      <c r="K94" s="272"/>
      <c r="L94" s="272"/>
    </row>
    <row r="95" spans="1:13">
      <c r="A95" s="24"/>
      <c r="B95" s="24"/>
      <c r="C95" s="24">
        <v>50</v>
      </c>
      <c r="D95" s="588" t="s">
        <v>26</v>
      </c>
      <c r="E95" s="589"/>
      <c r="F95" s="441">
        <f>POSEBNI_DIO!G142+POSEBNI_DIO!G160+POSEBNI_DIO!G472</f>
        <v>80000</v>
      </c>
      <c r="G95" s="444">
        <f>H95-F95</f>
        <v>6300</v>
      </c>
      <c r="H95" s="467">
        <f>POSEBNI_DIO!I142+POSEBNI_DIO!I160+POSEBNI_DIO!I479+POSEBNI_DIO!I472</f>
        <v>86300</v>
      </c>
      <c r="I95" s="272"/>
      <c r="J95" s="272"/>
      <c r="K95" s="272"/>
      <c r="L95" s="272"/>
    </row>
    <row r="96" spans="1:13">
      <c r="C96" s="17">
        <v>80</v>
      </c>
      <c r="D96" s="602" t="s">
        <v>354</v>
      </c>
      <c r="E96" s="602"/>
      <c r="F96" s="272">
        <f>+POSEBNI_DIO!G478</f>
        <v>0</v>
      </c>
      <c r="G96" s="441">
        <f>+H96-F96</f>
        <v>50000</v>
      </c>
      <c r="H96" s="553">
        <f>+POSEBNI_DIO!I478</f>
        <v>50000</v>
      </c>
    </row>
    <row r="97" spans="1:11">
      <c r="A97" s="308">
        <v>5</v>
      </c>
      <c r="B97" s="308"/>
      <c r="C97" s="308"/>
      <c r="D97" s="653" t="s">
        <v>264</v>
      </c>
      <c r="E97" s="654"/>
      <c r="F97" s="443">
        <f>F98+F99</f>
        <v>0</v>
      </c>
      <c r="G97" s="457">
        <f t="shared" si="21"/>
        <v>0</v>
      </c>
      <c r="H97" s="550">
        <f>H98+H99</f>
        <v>0</v>
      </c>
      <c r="I97" s="260"/>
      <c r="K97" s="260"/>
    </row>
    <row r="98" spans="1:11">
      <c r="A98" s="291"/>
      <c r="B98" s="291"/>
      <c r="C98" s="291">
        <v>10</v>
      </c>
      <c r="D98" s="586" t="s">
        <v>24</v>
      </c>
      <c r="E98" s="587"/>
      <c r="F98" s="445">
        <f>POSEBNI_DIO!G62</f>
        <v>0</v>
      </c>
      <c r="G98" s="444">
        <f t="shared" si="21"/>
        <v>0</v>
      </c>
      <c r="H98" s="472">
        <f>POSEBNI_DIO!I62</f>
        <v>0</v>
      </c>
      <c r="I98" s="260"/>
      <c r="K98" s="260"/>
    </row>
    <row r="99" spans="1:11" ht="14.25" customHeight="1">
      <c r="A99" s="24"/>
      <c r="B99" s="24"/>
      <c r="C99" s="24">
        <v>40</v>
      </c>
      <c r="D99" s="590" t="s">
        <v>28</v>
      </c>
      <c r="E99" s="590"/>
      <c r="F99" s="441">
        <v>0</v>
      </c>
      <c r="G99" s="444">
        <f t="shared" si="21"/>
        <v>0</v>
      </c>
      <c r="H99" s="467">
        <v>0</v>
      </c>
      <c r="I99" s="260"/>
      <c r="K99" s="260"/>
    </row>
    <row r="100" spans="1:11" s="18" customFormat="1" ht="15">
      <c r="A100" s="400"/>
      <c r="B100" s="400">
        <v>54</v>
      </c>
      <c r="C100" s="400"/>
      <c r="D100" s="651" t="s">
        <v>266</v>
      </c>
      <c r="E100" s="652"/>
      <c r="F100" s="440">
        <f>POSEBNI_DIO!G64</f>
        <v>0</v>
      </c>
      <c r="G100" s="444">
        <f t="shared" si="21"/>
        <v>0</v>
      </c>
      <c r="H100" s="465">
        <f>POSEBNI_DIO!I64</f>
        <v>0</v>
      </c>
      <c r="I100" s="401"/>
      <c r="J100" s="401"/>
    </row>
  </sheetData>
  <mergeCells count="106">
    <mergeCell ref="K18:L18"/>
    <mergeCell ref="D21:E21"/>
    <mergeCell ref="D20:E20"/>
    <mergeCell ref="D99:E99"/>
    <mergeCell ref="D100:E100"/>
    <mergeCell ref="D97:E97"/>
    <mergeCell ref="P55:Q55"/>
    <mergeCell ref="D58:E58"/>
    <mergeCell ref="D57:E57"/>
    <mergeCell ref="D60:E60"/>
    <mergeCell ref="D59:E59"/>
    <mergeCell ref="D62:E62"/>
    <mergeCell ref="D61:E61"/>
    <mergeCell ref="D64:E64"/>
    <mergeCell ref="D63:E63"/>
    <mergeCell ref="D66:E66"/>
    <mergeCell ref="D65:E65"/>
    <mergeCell ref="D68:E68"/>
    <mergeCell ref="D67:E67"/>
    <mergeCell ref="D22:E22"/>
    <mergeCell ref="D26:E26"/>
    <mergeCell ref="D24:E24"/>
    <mergeCell ref="D25:E25"/>
    <mergeCell ref="D23:E23"/>
    <mergeCell ref="R55:S55"/>
    <mergeCell ref="F39:L39"/>
    <mergeCell ref="F40:L40"/>
    <mergeCell ref="F41:L41"/>
    <mergeCell ref="D27:E27"/>
    <mergeCell ref="D30:E30"/>
    <mergeCell ref="D29:E29"/>
    <mergeCell ref="N55:O55"/>
    <mergeCell ref="D31:E31"/>
    <mergeCell ref="K31:L31"/>
    <mergeCell ref="K36:L36"/>
    <mergeCell ref="K37:L37"/>
    <mergeCell ref="K34:L34"/>
    <mergeCell ref="K35:L35"/>
    <mergeCell ref="D34:E34"/>
    <mergeCell ref="K33:L33"/>
    <mergeCell ref="K32:L32"/>
    <mergeCell ref="D42:E42"/>
    <mergeCell ref="D47:E47"/>
    <mergeCell ref="D35:E35"/>
    <mergeCell ref="D33:E33"/>
    <mergeCell ref="D28:E28"/>
    <mergeCell ref="D32:E32"/>
    <mergeCell ref="D46:E46"/>
    <mergeCell ref="A3:L3"/>
    <mergeCell ref="A1:L1"/>
    <mergeCell ref="K17:L17"/>
    <mergeCell ref="K9:L9"/>
    <mergeCell ref="D16:E16"/>
    <mergeCell ref="K16:L16"/>
    <mergeCell ref="D9:E9"/>
    <mergeCell ref="D10:E10"/>
    <mergeCell ref="K10:L10"/>
    <mergeCell ref="D17:E17"/>
    <mergeCell ref="D11:E11"/>
    <mergeCell ref="D12:E12"/>
    <mergeCell ref="D13:E13"/>
    <mergeCell ref="D14:E14"/>
    <mergeCell ref="D15:E15"/>
    <mergeCell ref="K19:L19"/>
    <mergeCell ref="D18:E18"/>
    <mergeCell ref="D38:E38"/>
    <mergeCell ref="D37:E37"/>
    <mergeCell ref="D76:E76"/>
    <mergeCell ref="D83:E83"/>
    <mergeCell ref="D82:E82"/>
    <mergeCell ref="D50:E50"/>
    <mergeCell ref="D70:E70"/>
    <mergeCell ref="D69:E69"/>
    <mergeCell ref="D72:E72"/>
    <mergeCell ref="D71:E71"/>
    <mergeCell ref="D74:E74"/>
    <mergeCell ref="D54:E54"/>
    <mergeCell ref="D73:E73"/>
    <mergeCell ref="D75:E75"/>
    <mergeCell ref="D56:E56"/>
    <mergeCell ref="D55:E55"/>
    <mergeCell ref="D51:E51"/>
    <mergeCell ref="D52:E52"/>
    <mergeCell ref="D53:E53"/>
    <mergeCell ref="D43:E43"/>
    <mergeCell ref="D44:E44"/>
    <mergeCell ref="D45:E45"/>
    <mergeCell ref="D48:E48"/>
    <mergeCell ref="D98:E98"/>
    <mergeCell ref="D95:E95"/>
    <mergeCell ref="D94:E94"/>
    <mergeCell ref="D77:E77"/>
    <mergeCell ref="D78:E78"/>
    <mergeCell ref="D79:E79"/>
    <mergeCell ref="D85:E85"/>
    <mergeCell ref="D84:E84"/>
    <mergeCell ref="D87:E87"/>
    <mergeCell ref="D86:E86"/>
    <mergeCell ref="D89:E89"/>
    <mergeCell ref="D88:E88"/>
    <mergeCell ref="D93:E93"/>
    <mergeCell ref="D92:E92"/>
    <mergeCell ref="D80:E80"/>
    <mergeCell ref="D49:E49"/>
    <mergeCell ref="D81:E81"/>
    <mergeCell ref="D96:E96"/>
  </mergeCells>
  <pageMargins left="0.7" right="0.7" top="0.75" bottom="0.75" header="0.3" footer="0.3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E74A-3B6D-49AD-81A5-512194DC83CE}">
  <dimension ref="A2:P64"/>
  <sheetViews>
    <sheetView topLeftCell="A13" zoomScaleNormal="100" workbookViewId="0">
      <selection activeCell="H18" sqref="H18"/>
    </sheetView>
  </sheetViews>
  <sheetFormatPr defaultRowHeight="14.25"/>
  <cols>
    <col min="1" max="1" width="55.28515625" style="17" customWidth="1"/>
    <col min="2" max="2" width="22.85546875" style="17" customWidth="1"/>
    <col min="3" max="3" width="28.85546875" style="17" customWidth="1"/>
    <col min="4" max="4" width="26.42578125" style="17" customWidth="1"/>
    <col min="5" max="5" width="9.140625" style="17"/>
    <col min="6" max="6" width="18.85546875" style="17" customWidth="1"/>
    <col min="7" max="7" width="13.140625" style="17" bestFit="1" customWidth="1"/>
    <col min="8" max="8" width="11.28515625" style="17" bestFit="1" customWidth="1"/>
    <col min="9" max="9" width="12.42578125" style="17" customWidth="1"/>
    <col min="10" max="10" width="11.5703125" style="17" customWidth="1"/>
    <col min="11" max="12" width="9.140625" style="17"/>
    <col min="13" max="13" width="10.85546875" style="17" bestFit="1" customWidth="1"/>
    <col min="14" max="16384" width="9.140625" style="17"/>
  </cols>
  <sheetData>
    <row r="2" spans="1:14">
      <c r="A2" s="660" t="s">
        <v>78</v>
      </c>
      <c r="B2" s="660"/>
      <c r="C2" s="660"/>
      <c r="D2" s="660"/>
      <c r="E2" s="178"/>
      <c r="F2" s="178"/>
      <c r="G2" s="178"/>
      <c r="H2" s="178"/>
      <c r="I2" s="178"/>
      <c r="J2" s="178"/>
      <c r="K2" s="178"/>
      <c r="L2" s="178"/>
      <c r="M2" s="178"/>
    </row>
    <row r="3" spans="1:14">
      <c r="A3" s="181"/>
      <c r="B3" s="181"/>
      <c r="C3" s="181"/>
      <c r="D3" s="181"/>
      <c r="E3" s="178"/>
      <c r="F3" s="178"/>
      <c r="G3" s="178"/>
      <c r="H3" s="178"/>
      <c r="I3" s="178"/>
      <c r="J3" s="178"/>
      <c r="K3" s="178"/>
      <c r="L3" s="178"/>
      <c r="M3" s="178"/>
    </row>
    <row r="4" spans="1:14">
      <c r="A4" s="662" t="s">
        <v>368</v>
      </c>
      <c r="B4" s="662"/>
      <c r="C4" s="662"/>
      <c r="D4" s="662"/>
      <c r="E4" s="178"/>
      <c r="F4" s="178"/>
      <c r="G4" s="178"/>
      <c r="H4" s="178"/>
      <c r="I4" s="178"/>
      <c r="J4" s="178"/>
      <c r="K4" s="178"/>
      <c r="L4" s="178"/>
      <c r="M4" s="178"/>
    </row>
    <row r="6" spans="1:14" ht="15">
      <c r="A6" s="661" t="s">
        <v>45</v>
      </c>
      <c r="B6" s="661"/>
      <c r="C6" s="661"/>
      <c r="D6" s="661"/>
      <c r="E6" s="16"/>
    </row>
    <row r="7" spans="1:14">
      <c r="A7" s="20"/>
      <c r="B7" s="20"/>
      <c r="C7" s="20"/>
      <c r="D7" s="20"/>
    </row>
    <row r="8" spans="1:14" ht="40.5" customHeight="1">
      <c r="A8" s="26" t="s">
        <v>46</v>
      </c>
      <c r="B8" s="413" t="s">
        <v>358</v>
      </c>
      <c r="C8" s="413" t="s">
        <v>364</v>
      </c>
      <c r="D8" s="413" t="s">
        <v>366</v>
      </c>
    </row>
    <row r="9" spans="1:14">
      <c r="A9" s="22" t="s">
        <v>47</v>
      </c>
      <c r="B9" s="414">
        <f>B10+B13+B15+B17+B23+B26+B31+B35+B39</f>
        <v>2700000</v>
      </c>
      <c r="C9" s="414">
        <f>C10+C13+C15+C17+C23+C26+C31+C35+C39</f>
        <v>-1373100</v>
      </c>
      <c r="D9" s="414">
        <f t="shared" ref="D9" si="0">D10+D13+D15+D17+D23+D26+D31+D35+D39</f>
        <v>1326000</v>
      </c>
      <c r="F9" s="260"/>
      <c r="G9" s="260"/>
      <c r="I9" s="260"/>
      <c r="J9" s="260"/>
      <c r="N9" s="260"/>
    </row>
    <row r="10" spans="1:14">
      <c r="A10" s="22" t="s">
        <v>48</v>
      </c>
      <c r="B10" s="414">
        <f>+B11+B12</f>
        <v>185800</v>
      </c>
      <c r="C10" s="414">
        <f t="shared" ref="C10:D10" si="1">+C11+C12</f>
        <v>22139</v>
      </c>
      <c r="D10" s="414">
        <f t="shared" si="1"/>
        <v>207939</v>
      </c>
      <c r="G10" s="260"/>
    </row>
    <row r="11" spans="1:14" ht="18" customHeight="1">
      <c r="A11" s="27" t="s">
        <v>49</v>
      </c>
      <c r="B11" s="415">
        <f>+POSEBNI_DIO!G14+POSEBNI_DIO!G22+POSEBNI_DIO!G28+POSEBNI_DIO!G40+POSEBNI_DIO!G46+POSEBNI_DIO!G61+POSEBNI_DIO!G79+POSEBNI_DIO!G230</f>
        <v>70000</v>
      </c>
      <c r="C11" s="415">
        <f>+POSEBNI_DIO!H14+POSEBNI_DIO!H22+POSEBNI_DIO!H28+POSEBNI_DIO!H40+POSEBNI_DIO!H46+POSEBNI_DIO!H61+POSEBNI_DIO!H79+POSEBNI_DIO!H230</f>
        <v>16439</v>
      </c>
      <c r="D11" s="415">
        <f>+POSEBNI_DIO!I14+POSEBNI_DIO!I22+POSEBNI_DIO!I28+POSEBNI_DIO!I40+POSEBNI_DIO!I46+POSEBNI_DIO!I61+POSEBNI_DIO!I79+POSEBNI_DIO!I230</f>
        <v>86439</v>
      </c>
      <c r="G11" s="260"/>
    </row>
    <row r="12" spans="1:14">
      <c r="A12" s="23" t="s">
        <v>50</v>
      </c>
      <c r="B12" s="415">
        <f>+POSEBNI_DIO!G201</f>
        <v>115800</v>
      </c>
      <c r="C12" s="415">
        <f>+POSEBNI_DIO!H201</f>
        <v>5700</v>
      </c>
      <c r="D12" s="415">
        <f>+POSEBNI_DIO!I201</f>
        <v>121500</v>
      </c>
      <c r="L12" s="260"/>
    </row>
    <row r="13" spans="1:14">
      <c r="A13" s="22" t="s">
        <v>269</v>
      </c>
      <c r="B13" s="414">
        <f t="shared" ref="B13:D13" si="2">B14</f>
        <v>7200</v>
      </c>
      <c r="C13" s="414">
        <f t="shared" si="2"/>
        <v>-4600</v>
      </c>
      <c r="D13" s="414">
        <f t="shared" si="2"/>
        <v>2600</v>
      </c>
    </row>
    <row r="14" spans="1:14">
      <c r="A14" s="23" t="s">
        <v>51</v>
      </c>
      <c r="B14" s="415">
        <f>+POSEBNI_DIO!G310</f>
        <v>7200</v>
      </c>
      <c r="C14" s="416">
        <f>+POSEBNI_DIO!H310</f>
        <v>-4600</v>
      </c>
      <c r="D14" s="416">
        <f>+POSEBNI_DIO!I310</f>
        <v>2600</v>
      </c>
    </row>
    <row r="15" spans="1:14">
      <c r="A15" s="22" t="s">
        <v>52</v>
      </c>
      <c r="B15" s="414">
        <f t="shared" ref="B15:D15" si="3">B16</f>
        <v>22000</v>
      </c>
      <c r="C15" s="414">
        <f t="shared" si="3"/>
        <v>3500</v>
      </c>
      <c r="D15" s="414">
        <f t="shared" si="3"/>
        <v>25500</v>
      </c>
    </row>
    <row r="16" spans="1:14">
      <c r="A16" s="23" t="s">
        <v>53</v>
      </c>
      <c r="B16" s="415">
        <f>+POSEBNI_DIO!G317</f>
        <v>22000</v>
      </c>
      <c r="C16" s="415">
        <f>+POSEBNI_DIO!H317</f>
        <v>3500</v>
      </c>
      <c r="D16" s="415">
        <f>+POSEBNI_DIO!I317</f>
        <v>25500</v>
      </c>
      <c r="H16" s="260"/>
    </row>
    <row r="17" spans="1:13">
      <c r="A17" s="22" t="s">
        <v>54</v>
      </c>
      <c r="B17" s="414">
        <f>B18+B19+B20+B21+B22</f>
        <v>910500</v>
      </c>
      <c r="C17" s="414">
        <f t="shared" ref="C17:D17" si="4">C18+C19+C20+C21+C22</f>
        <v>-442690</v>
      </c>
      <c r="D17" s="414">
        <f t="shared" si="4"/>
        <v>466910</v>
      </c>
    </row>
    <row r="18" spans="1:13">
      <c r="A18" s="23" t="s">
        <v>55</v>
      </c>
      <c r="B18" s="415">
        <f>+POSEBNI_DIO!G67</f>
        <v>500</v>
      </c>
      <c r="C18" s="415">
        <f>+POSEBNI_DIO!H67</f>
        <v>-500</v>
      </c>
      <c r="D18" s="415">
        <f>+POSEBNI_DIO!I67</f>
        <v>0</v>
      </c>
    </row>
    <row r="19" spans="1:13">
      <c r="A19" s="23" t="s">
        <v>56</v>
      </c>
      <c r="B19" s="415">
        <f>+POSEBNI_DIO!G209+POSEBNI_DIO!G213+POSEBNI_DIO!G217+POSEBNI_DIO!G378</f>
        <v>10000</v>
      </c>
      <c r="C19" s="415">
        <f>+POSEBNI_DIO!H209+POSEBNI_DIO!H213+POSEBNI_DIO!H217+POSEBNI_DIO!H378</f>
        <v>-1770</v>
      </c>
      <c r="D19" s="415">
        <f>+POSEBNI_DIO!I209+POSEBNI_DIO!I213+POSEBNI_DIO!I217+POSEBNI_DIO!I378</f>
        <v>8230</v>
      </c>
      <c r="M19" s="260"/>
    </row>
    <row r="20" spans="1:13">
      <c r="A20" s="23" t="s">
        <v>57</v>
      </c>
      <c r="B20" s="415">
        <f>+POSEBNI_DIO!G542+POSEBNI_DIO!G476+POSEBNI_DIO!G464+POSEBNI_DIO!G361+POSEBNI_DIO!G549</f>
        <v>893000</v>
      </c>
      <c r="C20" s="415">
        <f>+POSEBNI_DIO!H542+POSEBNI_DIO!H476+POSEBNI_DIO!H464+POSEBNI_DIO!H361+POSEBNI_DIO!H549</f>
        <v>-440920</v>
      </c>
      <c r="D20" s="415">
        <f>+POSEBNI_DIO!I542+POSEBNI_DIO!I476+POSEBNI_DIO!I464+POSEBNI_DIO!I361+POSEBNI_DIO!I549</f>
        <v>451180</v>
      </c>
    </row>
    <row r="21" spans="1:13">
      <c r="A21" s="23" t="s">
        <v>58</v>
      </c>
      <c r="B21" s="415">
        <f>+POSEBNI_DIO!G221</f>
        <v>5000</v>
      </c>
      <c r="C21" s="415">
        <f>+POSEBNI_DIO!H221</f>
        <v>-1800</v>
      </c>
      <c r="D21" s="415">
        <f>+POSEBNI_DIO!I221</f>
        <v>3200</v>
      </c>
    </row>
    <row r="22" spans="1:13">
      <c r="A22" s="23" t="s">
        <v>305</v>
      </c>
      <c r="B22" s="415">
        <f>+POSEBNI_DIO!G55</f>
        <v>2000</v>
      </c>
      <c r="C22" s="415">
        <f>+POSEBNI_DIO!H55</f>
        <v>2300</v>
      </c>
      <c r="D22" s="415">
        <f>+POSEBNI_DIO!I55</f>
        <v>4300</v>
      </c>
    </row>
    <row r="23" spans="1:13">
      <c r="A23" s="22" t="s">
        <v>270</v>
      </c>
      <c r="B23" s="414">
        <f t="shared" ref="B23:D23" si="5">+B24+B25</f>
        <v>7000</v>
      </c>
      <c r="C23" s="414">
        <f t="shared" si="5"/>
        <v>82325</v>
      </c>
      <c r="D23" s="414">
        <f t="shared" si="5"/>
        <v>89325</v>
      </c>
      <c r="H23" s="260"/>
    </row>
    <row r="24" spans="1:13">
      <c r="A24" s="23" t="s">
        <v>59</v>
      </c>
      <c r="B24" s="415">
        <f>+POSEBNI_DIO!G384</f>
        <v>7000</v>
      </c>
      <c r="C24" s="415">
        <f>+POSEBNI_DIO!H384</f>
        <v>2000</v>
      </c>
      <c r="D24" s="415">
        <f>+POSEBNI_DIO!I384</f>
        <v>9000</v>
      </c>
    </row>
    <row r="25" spans="1:13">
      <c r="A25" s="23" t="s">
        <v>327</v>
      </c>
      <c r="B25" s="415">
        <f>+POSEBNI_DIO!G517</f>
        <v>0</v>
      </c>
      <c r="C25" s="415">
        <f>+POSEBNI_DIO!H517</f>
        <v>80325</v>
      </c>
      <c r="D25" s="415">
        <f>+POSEBNI_DIO!I517</f>
        <v>80325</v>
      </c>
    </row>
    <row r="26" spans="1:13">
      <c r="A26" s="28" t="s">
        <v>60</v>
      </c>
      <c r="B26" s="414">
        <f>B27+B28+B29+B30</f>
        <v>1368500</v>
      </c>
      <c r="C26" s="414">
        <f t="shared" ref="C26:D26" si="6">C27+C28+C29+C30</f>
        <v>-1031699</v>
      </c>
      <c r="D26" s="414">
        <f t="shared" si="6"/>
        <v>336801</v>
      </c>
    </row>
    <row r="27" spans="1:13">
      <c r="A27" s="23" t="s">
        <v>61</v>
      </c>
      <c r="B27" s="415">
        <f>+POSEBNI_DIO!G536+POSEBNI_DIO!G496+POSEBNI_DIO!G490+POSEBNI_DIO!G484+POSEBNI_DIO!G390+POSEBNI_DIO!G165+POSEBNI_DIO!G147+POSEBNI_DIO!G139+POSEBNI_DIO!G130+POSEBNI_DIO!G98+POSEBNI_DIO!G73+POSEBNI_DIO!G183+POSEBNI_DIO!G560+POSEBNI_DIO!G503+POSEBNI_DIO!G106+POSEBNI_DIO!G190+POSEBNI_DIO!G114+POSEBNI_DIO!G122+POSEBNI_DIO!G92</f>
        <v>994000</v>
      </c>
      <c r="C27" s="415">
        <f>+POSEBNI_DIO!H536+POSEBNI_DIO!H496+POSEBNI_DIO!H490+POSEBNI_DIO!H484+POSEBNI_DIO!H390+POSEBNI_DIO!H165+POSEBNI_DIO!H147+POSEBNI_DIO!H139+POSEBNI_DIO!H130+POSEBNI_DIO!H98+POSEBNI_DIO!H73+POSEBNI_DIO!H183+POSEBNI_DIO!H560+POSEBNI_DIO!H503+POSEBNI_DIO!H106+POSEBNI_DIO!H190+POSEBNI_DIO!H114+POSEBNI_DIO!H122+POSEBNI_DIO!H92</f>
        <v>-847784</v>
      </c>
      <c r="D27" s="415">
        <f>+POSEBNI_DIO!I536+POSEBNI_DIO!I496+POSEBNI_DIO!I490+POSEBNI_DIO!I484+POSEBNI_DIO!I390+POSEBNI_DIO!I165+POSEBNI_DIO!I147+POSEBNI_DIO!I139+POSEBNI_DIO!I130+POSEBNI_DIO!I98+POSEBNI_DIO!I73+POSEBNI_DIO!I183+POSEBNI_DIO!I560+POSEBNI_DIO!I503+POSEBNI_DIO!I106+POSEBNI_DIO!I190+POSEBNI_DIO!I114+POSEBNI_DIO!I122+POSEBNI_DIO!I92</f>
        <v>146216</v>
      </c>
    </row>
    <row r="28" spans="1:13">
      <c r="A28" s="23" t="s">
        <v>62</v>
      </c>
      <c r="B28" s="415">
        <f>+POSEBNI_DIO!G226+POSEBNI_DIO!G528</f>
        <v>3000</v>
      </c>
      <c r="C28" s="415">
        <f>+POSEBNI_DIO!H226+POSEBNI_DIO!H528</f>
        <v>-1455</v>
      </c>
      <c r="D28" s="415">
        <f>+POSEBNI_DIO!I226+POSEBNI_DIO!I528</f>
        <v>1545</v>
      </c>
      <c r="G28" s="260"/>
      <c r="H28" s="260"/>
      <c r="M28" s="260"/>
    </row>
    <row r="29" spans="1:13">
      <c r="A29" s="23" t="s">
        <v>63</v>
      </c>
      <c r="B29" s="415">
        <f>+POSEBNI_DIO!G423+POSEBNI_DIO!G355</f>
        <v>17000</v>
      </c>
      <c r="C29" s="415">
        <f>+POSEBNI_DIO!H423+POSEBNI_DIO!H355</f>
        <v>-3000</v>
      </c>
      <c r="D29" s="415">
        <f>+POSEBNI_DIO!I423+POSEBNI_DIO!I355</f>
        <v>14000</v>
      </c>
      <c r="I29" s="260"/>
    </row>
    <row r="30" spans="1:13" ht="18" customHeight="1">
      <c r="A30" s="29" t="s">
        <v>64</v>
      </c>
      <c r="B30" s="415">
        <f>+POSEBNI_DIO!G154+POSEBNI_DIO!G171+POSEBNI_DIO!G177+POSEBNI_DIO!G371+POSEBNI_DIO!G400+POSEBNI_DIO!G407+POSEBNI_DIO!G414+POSEBNI_DIO!G431+POSEBNI_DIO!G439+POSEBNI_DIO!G447+POSEBNI_DIO!G453</f>
        <v>354500</v>
      </c>
      <c r="C30" s="415">
        <f>+POSEBNI_DIO!H154+POSEBNI_DIO!H171+POSEBNI_DIO!H177+POSEBNI_DIO!H371+POSEBNI_DIO!H400+POSEBNI_DIO!H407+POSEBNI_DIO!H414+POSEBNI_DIO!H431+POSEBNI_DIO!H439+POSEBNI_DIO!H447+POSEBNI_DIO!H453</f>
        <v>-179460</v>
      </c>
      <c r="D30" s="415">
        <f>+POSEBNI_DIO!I154+POSEBNI_DIO!I171+POSEBNI_DIO!I177+POSEBNI_DIO!I371+POSEBNI_DIO!I400+POSEBNI_DIO!I407+POSEBNI_DIO!I414+POSEBNI_DIO!I431+POSEBNI_DIO!I439+POSEBNI_DIO!I447+POSEBNI_DIO!I453</f>
        <v>175040</v>
      </c>
      <c r="G30" s="260"/>
      <c r="H30" s="260"/>
    </row>
    <row r="31" spans="1:13">
      <c r="A31" s="28" t="s">
        <v>65</v>
      </c>
      <c r="B31" s="414">
        <f t="shared" ref="B31:D31" si="7">B32+B33+B34</f>
        <v>36000</v>
      </c>
      <c r="C31" s="414">
        <f t="shared" si="7"/>
        <v>-4050</v>
      </c>
      <c r="D31" s="414">
        <f t="shared" si="7"/>
        <v>31950</v>
      </c>
      <c r="I31" s="260"/>
    </row>
    <row r="32" spans="1:13">
      <c r="A32" s="23" t="s">
        <v>66</v>
      </c>
      <c r="B32" s="415">
        <f>+POSEBNI_DIO!G332+POSEBNI_DIO!G338</f>
        <v>26000</v>
      </c>
      <c r="C32" s="415">
        <f>+POSEBNI_DIO!H332+POSEBNI_DIO!H338</f>
        <v>-4000</v>
      </c>
      <c r="D32" s="415">
        <f>+POSEBNI_DIO!I332+POSEBNI_DIO!I338</f>
        <v>22000</v>
      </c>
    </row>
    <row r="33" spans="1:4">
      <c r="A33" s="23" t="s">
        <v>67</v>
      </c>
      <c r="B33" s="415">
        <f>+POSEBNI_DIO!G326</f>
        <v>3000</v>
      </c>
      <c r="C33" s="415">
        <f>+POSEBNI_DIO!H326</f>
        <v>-50</v>
      </c>
      <c r="D33" s="415">
        <f>+POSEBNI_DIO!I326</f>
        <v>2950</v>
      </c>
    </row>
    <row r="34" spans="1:4">
      <c r="A34" s="23" t="s">
        <v>68</v>
      </c>
      <c r="B34" s="415">
        <f>+POSEBNI_DIO!G345</f>
        <v>7000</v>
      </c>
      <c r="C34" s="415">
        <f>+POSEBNI_DIO!H345</f>
        <v>0</v>
      </c>
      <c r="D34" s="415">
        <f>+POSEBNI_DIO!I345</f>
        <v>7000</v>
      </c>
    </row>
    <row r="35" spans="1:4">
      <c r="A35" s="22" t="s">
        <v>69</v>
      </c>
      <c r="B35" s="414">
        <f t="shared" ref="B35:D35" si="8">B36+B37+B38</f>
        <v>128000</v>
      </c>
      <c r="C35" s="414">
        <f t="shared" si="8"/>
        <v>2675</v>
      </c>
      <c r="D35" s="414">
        <f t="shared" si="8"/>
        <v>130675</v>
      </c>
    </row>
    <row r="36" spans="1:4">
      <c r="A36" s="29" t="s">
        <v>70</v>
      </c>
      <c r="B36" s="415">
        <f>+POSEBNI_DIO!G241+POSEBNI_DIO!G258+POSEBNI_DIO!G265+POSEBNI_DIO!G249</f>
        <v>123500</v>
      </c>
      <c r="C36" s="415">
        <f>+POSEBNI_DIO!H241+POSEBNI_DIO!H258+POSEBNI_DIO!H265+POSEBNI_DIO!H249</f>
        <v>2655</v>
      </c>
      <c r="D36" s="415">
        <f>+POSEBNI_DIO!I241+POSEBNI_DIO!I258+POSEBNI_DIO!I265+POSEBNI_DIO!I249</f>
        <v>126155</v>
      </c>
    </row>
    <row r="37" spans="1:4">
      <c r="A37" s="23" t="s">
        <v>71</v>
      </c>
      <c r="B37" s="415">
        <f>+POSEBNI_DIO!G271</f>
        <v>2500</v>
      </c>
      <c r="C37" s="415">
        <f>+POSEBNI_DIO!H271</f>
        <v>-580</v>
      </c>
      <c r="D37" s="415">
        <f>+POSEBNI_DIO!I271</f>
        <v>1920</v>
      </c>
    </row>
    <row r="38" spans="1:4">
      <c r="A38" s="23" t="s">
        <v>72</v>
      </c>
      <c r="B38" s="415">
        <f>+POSEBNI_DIO!G277</f>
        <v>2000</v>
      </c>
      <c r="C38" s="415">
        <f>+POSEBNI_DIO!H277</f>
        <v>600</v>
      </c>
      <c r="D38" s="415">
        <f>+POSEBNI_DIO!I277</f>
        <v>2600</v>
      </c>
    </row>
    <row r="39" spans="1:4">
      <c r="A39" s="22" t="s">
        <v>73</v>
      </c>
      <c r="B39" s="414">
        <f t="shared" ref="B39:D39" si="9">B40+B41+B42</f>
        <v>35000</v>
      </c>
      <c r="C39" s="414">
        <f t="shared" si="9"/>
        <v>-700</v>
      </c>
      <c r="D39" s="414">
        <f t="shared" si="9"/>
        <v>34300</v>
      </c>
    </row>
    <row r="40" spans="1:4">
      <c r="A40" s="23" t="s">
        <v>74</v>
      </c>
      <c r="B40" s="415">
        <f>+POSEBNI_DIO!G293+POSEBNI_DIO!G300</f>
        <v>0</v>
      </c>
      <c r="C40" s="415">
        <f>+POSEBNI_DIO!H293+POSEBNI_DIO!H300</f>
        <v>0</v>
      </c>
      <c r="D40" s="415">
        <f>+POSEBNI_DIO!I293+POSEBNI_DIO!I300</f>
        <v>0</v>
      </c>
    </row>
    <row r="41" spans="1:4">
      <c r="A41" s="23" t="s">
        <v>75</v>
      </c>
      <c r="B41" s="415">
        <f>+POSEBNI_DIO!G34</f>
        <v>16000</v>
      </c>
      <c r="C41" s="415">
        <f>+POSEBNI_DIO!H34</f>
        <v>-6000</v>
      </c>
      <c r="D41" s="415">
        <f>+POSEBNI_DIO!I34</f>
        <v>10000</v>
      </c>
    </row>
    <row r="42" spans="1:4">
      <c r="A42" s="29" t="s">
        <v>76</v>
      </c>
      <c r="B42" s="415">
        <f>+POSEBNI_DIO!G285</f>
        <v>19000</v>
      </c>
      <c r="C42" s="415">
        <f>+POSEBNI_DIO!H285</f>
        <v>5300</v>
      </c>
      <c r="D42" s="415">
        <f>+POSEBNI_DIO!I285</f>
        <v>24300</v>
      </c>
    </row>
    <row r="49" spans="1:16" ht="15">
      <c r="A49" s="182"/>
    </row>
    <row r="51" spans="1:16" ht="15">
      <c r="C51" s="659"/>
      <c r="D51" s="659"/>
      <c r="E51" s="659"/>
      <c r="F51" s="659"/>
      <c r="G51" s="659"/>
      <c r="H51" s="659"/>
      <c r="I51" s="659"/>
      <c r="J51" s="659"/>
      <c r="K51" s="659"/>
      <c r="L51" s="659"/>
      <c r="M51" s="659"/>
      <c r="N51" s="659"/>
      <c r="O51" s="659"/>
      <c r="P51" s="659"/>
    </row>
    <row r="53" spans="1:16" ht="15">
      <c r="A53"/>
    </row>
    <row r="54" spans="1:16" ht="15" customHeight="1"/>
    <row r="55" spans="1:16" ht="15" customHeight="1"/>
    <row r="57" spans="1:16" ht="15">
      <c r="A57"/>
      <c r="B57"/>
      <c r="C57"/>
      <c r="D57"/>
      <c r="E57"/>
      <c r="F57"/>
      <c r="G57"/>
      <c r="H57"/>
      <c r="I57"/>
      <c r="J57"/>
      <c r="K57"/>
      <c r="L57"/>
      <c r="M57"/>
    </row>
    <row r="58" spans="1:16" ht="15" customHeight="1">
      <c r="A58"/>
      <c r="B58"/>
      <c r="C58"/>
      <c r="D58"/>
      <c r="E58"/>
      <c r="F58"/>
      <c r="G58"/>
      <c r="H58"/>
      <c r="I58"/>
      <c r="J58"/>
      <c r="K58"/>
      <c r="L58"/>
      <c r="M58"/>
    </row>
    <row r="59" spans="1:16" ht="15">
      <c r="A59" s="659"/>
      <c r="B59" s="659"/>
      <c r="C59" s="659"/>
      <c r="D59" s="659"/>
      <c r="E59" s="659"/>
      <c r="F59" s="659"/>
      <c r="G59" s="659"/>
      <c r="H59" s="659"/>
      <c r="I59" s="659"/>
      <c r="J59" s="659"/>
      <c r="K59" s="659"/>
      <c r="L59" s="659"/>
      <c r="M59" s="659"/>
    </row>
    <row r="60" spans="1:16" ht="15">
      <c r="A60"/>
      <c r="B60"/>
      <c r="C60"/>
      <c r="D60"/>
      <c r="E60"/>
      <c r="F60"/>
      <c r="G60"/>
      <c r="H60"/>
      <c r="I60"/>
      <c r="J60"/>
      <c r="K60"/>
      <c r="L60"/>
      <c r="M60"/>
    </row>
    <row r="61" spans="1:16" ht="15">
      <c r="A61"/>
      <c r="B61"/>
      <c r="C61"/>
      <c r="D61"/>
      <c r="E61"/>
      <c r="F61"/>
      <c r="G61"/>
      <c r="H61"/>
      <c r="I61"/>
      <c r="J61"/>
      <c r="K61"/>
      <c r="L61"/>
      <c r="M61"/>
    </row>
    <row r="62" spans="1:16" ht="15">
      <c r="A62"/>
      <c r="B62"/>
      <c r="C62"/>
      <c r="D62"/>
      <c r="E62"/>
      <c r="F62"/>
      <c r="G62"/>
      <c r="H62"/>
      <c r="I62"/>
      <c r="J62"/>
      <c r="K62"/>
      <c r="L62"/>
      <c r="M62"/>
    </row>
    <row r="63" spans="1:16" ht="15">
      <c r="A63"/>
      <c r="B63"/>
      <c r="C63"/>
      <c r="D63"/>
      <c r="E63"/>
      <c r="F63"/>
      <c r="G63"/>
      <c r="H63"/>
      <c r="I63"/>
      <c r="J63"/>
      <c r="K63"/>
      <c r="L63"/>
      <c r="M63"/>
    </row>
    <row r="64" spans="1:16" ht="15">
      <c r="A64"/>
      <c r="B64"/>
      <c r="C64"/>
      <c r="D64"/>
      <c r="E64"/>
      <c r="F64"/>
      <c r="G64"/>
      <c r="H64"/>
      <c r="I64"/>
      <c r="J64"/>
      <c r="K64"/>
      <c r="L64"/>
      <c r="M64"/>
    </row>
  </sheetData>
  <mergeCells count="5">
    <mergeCell ref="A59:M59"/>
    <mergeCell ref="C51:P51"/>
    <mergeCell ref="A2:D2"/>
    <mergeCell ref="A6:D6"/>
    <mergeCell ref="A4:D4"/>
  </mergeCells>
  <phoneticPr fontId="49" type="noConversion"/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88CA-B6B7-4AB5-B8D8-203E19145D5C}">
  <dimension ref="A1:M15"/>
  <sheetViews>
    <sheetView zoomScaleNormal="100" workbookViewId="0">
      <selection activeCell="P15" sqref="P15"/>
    </sheetView>
  </sheetViews>
  <sheetFormatPr defaultRowHeight="15"/>
  <cols>
    <col min="5" max="5" width="12" customWidth="1"/>
    <col min="9" max="9" width="10.7109375" bestFit="1" customWidth="1"/>
    <col min="11" max="11" width="12.5703125" customWidth="1"/>
  </cols>
  <sheetData>
    <row r="1" spans="1:13">
      <c r="B1" s="182" t="s">
        <v>260</v>
      </c>
    </row>
    <row r="2" spans="1:13">
      <c r="A2" s="659" t="s">
        <v>259</v>
      </c>
      <c r="B2" s="659"/>
      <c r="C2" s="659"/>
      <c r="D2" s="659"/>
      <c r="E2" s="659"/>
      <c r="F2" s="659"/>
      <c r="G2" s="659"/>
      <c r="H2" s="659"/>
      <c r="I2" s="659"/>
      <c r="J2" s="659"/>
      <c r="K2" s="659"/>
      <c r="L2" s="659"/>
      <c r="M2" s="659"/>
    </row>
    <row r="4" spans="1:13" ht="34.5" customHeight="1">
      <c r="A4" s="671" t="s">
        <v>367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</row>
    <row r="6" spans="1:13" ht="29.25" customHeight="1">
      <c r="A6" s="189" t="s">
        <v>19</v>
      </c>
      <c r="B6" s="189" t="s">
        <v>20</v>
      </c>
      <c r="C6" s="189" t="s">
        <v>21</v>
      </c>
      <c r="D6" s="663" t="s">
        <v>261</v>
      </c>
      <c r="E6" s="664"/>
      <c r="F6" s="665"/>
      <c r="G6" s="666"/>
      <c r="H6" s="667" t="s">
        <v>357</v>
      </c>
      <c r="I6" s="668"/>
      <c r="J6" s="663" t="s">
        <v>364</v>
      </c>
      <c r="K6" s="664"/>
      <c r="L6" s="669" t="s">
        <v>365</v>
      </c>
      <c r="M6" s="670"/>
    </row>
    <row r="7" spans="1:13" ht="29.25" customHeight="1">
      <c r="A7" s="290">
        <v>8</v>
      </c>
      <c r="B7" s="290"/>
      <c r="C7" s="290"/>
      <c r="D7" s="672" t="s">
        <v>262</v>
      </c>
      <c r="E7" s="673"/>
      <c r="F7" s="674"/>
      <c r="G7" s="675"/>
      <c r="H7" s="676">
        <f>H8</f>
        <v>900000</v>
      </c>
      <c r="I7" s="677"/>
      <c r="J7" s="678">
        <f>L7-H7</f>
        <v>-900000</v>
      </c>
      <c r="K7" s="679"/>
      <c r="L7" s="678">
        <v>0</v>
      </c>
      <c r="M7" s="679"/>
    </row>
    <row r="8" spans="1:13" ht="20.25" customHeight="1">
      <c r="A8" s="183"/>
      <c r="B8" s="183">
        <v>84</v>
      </c>
      <c r="C8" s="183"/>
      <c r="D8" s="680" t="s">
        <v>263</v>
      </c>
      <c r="E8" s="681"/>
      <c r="F8" s="682"/>
      <c r="G8" s="683"/>
      <c r="H8" s="684">
        <f>H9+H10</f>
        <v>900000</v>
      </c>
      <c r="I8" s="685"/>
      <c r="J8" s="678">
        <f t="shared" ref="J8:J9" si="0">L8-H8</f>
        <v>-900000</v>
      </c>
      <c r="K8" s="679"/>
      <c r="L8" s="686">
        <v>0</v>
      </c>
      <c r="M8" s="687"/>
    </row>
    <row r="9" spans="1:13" ht="17.25" customHeight="1">
      <c r="A9" s="184"/>
      <c r="B9" s="184"/>
      <c r="C9" s="184">
        <v>10</v>
      </c>
      <c r="D9" s="688" t="s">
        <v>24</v>
      </c>
      <c r="E9" s="689"/>
      <c r="F9" s="690"/>
      <c r="G9" s="691"/>
      <c r="H9" s="692">
        <v>0</v>
      </c>
      <c r="I9" s="693"/>
      <c r="J9" s="678">
        <f t="shared" si="0"/>
        <v>0</v>
      </c>
      <c r="K9" s="679"/>
      <c r="L9" s="694">
        <v>0</v>
      </c>
      <c r="M9" s="695"/>
    </row>
    <row r="10" spans="1:13" ht="35.25" customHeight="1">
      <c r="A10" s="184"/>
      <c r="B10" s="184"/>
      <c r="C10" s="184">
        <v>80</v>
      </c>
      <c r="D10" s="710" t="s">
        <v>335</v>
      </c>
      <c r="E10" s="711"/>
      <c r="F10" s="706"/>
      <c r="G10" s="707"/>
      <c r="H10" s="708">
        <v>900000</v>
      </c>
      <c r="I10" s="709"/>
      <c r="J10" s="704">
        <f>L10-H10</f>
        <v>-900000</v>
      </c>
      <c r="K10" s="705"/>
      <c r="L10" s="704">
        <v>0</v>
      </c>
      <c r="M10" s="705"/>
    </row>
    <row r="11" spans="1:13" ht="34.5" customHeight="1">
      <c r="A11" s="304">
        <v>5</v>
      </c>
      <c r="B11" s="304"/>
      <c r="C11" s="304"/>
      <c r="D11" s="712" t="s">
        <v>264</v>
      </c>
      <c r="E11" s="713"/>
      <c r="F11" s="696"/>
      <c r="G11" s="697"/>
      <c r="H11" s="698">
        <f>H12+H13</f>
        <v>0</v>
      </c>
      <c r="I11" s="699"/>
      <c r="J11" s="700">
        <f>L11-H11</f>
        <v>0</v>
      </c>
      <c r="K11" s="701"/>
      <c r="L11" s="700">
        <v>0</v>
      </c>
      <c r="M11" s="701"/>
    </row>
    <row r="12" spans="1:13" ht="33.75" customHeight="1">
      <c r="A12" s="183"/>
      <c r="B12" s="183">
        <v>53</v>
      </c>
      <c r="C12" s="183"/>
      <c r="D12" s="702" t="s">
        <v>265</v>
      </c>
      <c r="E12" s="703"/>
      <c r="F12" s="682"/>
      <c r="G12" s="683"/>
      <c r="H12" s="684">
        <v>0</v>
      </c>
      <c r="I12" s="685"/>
      <c r="J12" s="700">
        <f t="shared" ref="J12:J14" si="1">L12-H12</f>
        <v>0</v>
      </c>
      <c r="K12" s="701"/>
      <c r="L12" s="686">
        <v>0</v>
      </c>
      <c r="M12" s="687"/>
    </row>
    <row r="13" spans="1:13">
      <c r="A13" s="183"/>
      <c r="B13" s="183">
        <v>54</v>
      </c>
      <c r="C13" s="183"/>
      <c r="D13" s="680" t="s">
        <v>266</v>
      </c>
      <c r="E13" s="681"/>
      <c r="F13" s="682"/>
      <c r="G13" s="683"/>
      <c r="H13" s="684">
        <f>H14</f>
        <v>0</v>
      </c>
      <c r="I13" s="685"/>
      <c r="J13" s="700">
        <f t="shared" si="1"/>
        <v>0</v>
      </c>
      <c r="K13" s="701"/>
      <c r="L13" s="686">
        <v>0</v>
      </c>
      <c r="M13" s="687"/>
    </row>
    <row r="14" spans="1:13">
      <c r="A14" s="184"/>
      <c r="B14" s="184"/>
      <c r="C14" s="184">
        <v>10</v>
      </c>
      <c r="D14" s="688" t="s">
        <v>24</v>
      </c>
      <c r="E14" s="689"/>
      <c r="F14" s="690"/>
      <c r="G14" s="691"/>
      <c r="H14" s="692">
        <v>0</v>
      </c>
      <c r="I14" s="693"/>
      <c r="J14" s="700">
        <f t="shared" si="1"/>
        <v>0</v>
      </c>
      <c r="K14" s="701"/>
      <c r="L14" s="694">
        <v>0</v>
      </c>
      <c r="M14" s="695"/>
    </row>
    <row r="15" spans="1:13">
      <c r="H15" s="417"/>
      <c r="I15" s="417"/>
    </row>
  </sheetData>
  <mergeCells count="47">
    <mergeCell ref="L10:M10"/>
    <mergeCell ref="L13:M13"/>
    <mergeCell ref="D14:E14"/>
    <mergeCell ref="F14:G14"/>
    <mergeCell ref="H14:I14"/>
    <mergeCell ref="J14:K14"/>
    <mergeCell ref="L14:M14"/>
    <mergeCell ref="F10:G10"/>
    <mergeCell ref="H10:I10"/>
    <mergeCell ref="D10:E10"/>
    <mergeCell ref="J10:K10"/>
    <mergeCell ref="D13:E13"/>
    <mergeCell ref="F13:G13"/>
    <mergeCell ref="H13:I13"/>
    <mergeCell ref="J13:K13"/>
    <mergeCell ref="D11:E11"/>
    <mergeCell ref="F11:G11"/>
    <mergeCell ref="H11:I11"/>
    <mergeCell ref="J11:K11"/>
    <mergeCell ref="L11:M11"/>
    <mergeCell ref="D12:E12"/>
    <mergeCell ref="F12:G12"/>
    <mergeCell ref="H12:I12"/>
    <mergeCell ref="J12:K12"/>
    <mergeCell ref="L12:M12"/>
    <mergeCell ref="D9:E9"/>
    <mergeCell ref="F9:G9"/>
    <mergeCell ref="H9:I9"/>
    <mergeCell ref="J9:K9"/>
    <mergeCell ref="L9:M9"/>
    <mergeCell ref="D8:E8"/>
    <mergeCell ref="F8:G8"/>
    <mergeCell ref="H8:I8"/>
    <mergeCell ref="J8:K8"/>
    <mergeCell ref="L8:M8"/>
    <mergeCell ref="D7:E7"/>
    <mergeCell ref="F7:G7"/>
    <mergeCell ref="H7:I7"/>
    <mergeCell ref="J7:K7"/>
    <mergeCell ref="L7:M7"/>
    <mergeCell ref="A2:M2"/>
    <mergeCell ref="D6:E6"/>
    <mergeCell ref="F6:G6"/>
    <mergeCell ref="H6:I6"/>
    <mergeCell ref="J6:K6"/>
    <mergeCell ref="L6:M6"/>
    <mergeCell ref="A4:M4"/>
  </mergeCells>
  <pageMargins left="0.7" right="0.7" top="0.75" bottom="0.75" header="0.3" footer="0.3"/>
  <pageSetup paperSize="9" scale="9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2D263-E6C3-492E-8139-02F391DF9E42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38B2-690F-4CAD-8A1C-E0608601C0B4}">
  <dimension ref="A1:BTU609"/>
  <sheetViews>
    <sheetView tabSelected="1" view="pageBreakPreview" topLeftCell="A559" zoomScale="93" zoomScaleNormal="93" zoomScaleSheetLayoutView="93" zoomScalePageLayoutView="85" workbookViewId="0">
      <selection activeCell="H576" sqref="H576"/>
    </sheetView>
  </sheetViews>
  <sheetFormatPr defaultColWidth="9.85546875" defaultRowHeight="15"/>
  <cols>
    <col min="1" max="1" width="5.7109375" style="30" customWidth="1"/>
    <col min="2" max="2" width="5.140625" style="30" customWidth="1"/>
    <col min="3" max="3" width="5.5703125" style="31" customWidth="1"/>
    <col min="4" max="4" width="12.140625" style="31" customWidth="1"/>
    <col min="5" max="5" width="8.5703125" style="31" customWidth="1"/>
    <col min="6" max="6" width="78.85546875" style="1" customWidth="1"/>
    <col min="7" max="7" width="22.42578125" style="63" customWidth="1"/>
    <col min="8" max="8" width="23.140625" style="1" customWidth="1"/>
    <col min="9" max="9" width="23.7109375" style="1" customWidth="1"/>
    <col min="10" max="10" width="20.5703125" style="1" customWidth="1"/>
    <col min="11" max="11" width="12.85546875" style="1" customWidth="1"/>
    <col min="12" max="17" width="9.85546875" style="1" customWidth="1"/>
    <col min="18" max="173" width="9.85546875" style="1"/>
    <col min="174" max="16384" width="9.85546875" style="4"/>
  </cols>
  <sheetData>
    <row r="1" spans="1:9" ht="15.75">
      <c r="A1" s="278"/>
      <c r="B1" s="278"/>
      <c r="C1" s="769" t="s">
        <v>77</v>
      </c>
      <c r="D1" s="769"/>
      <c r="E1" s="769"/>
      <c r="F1" s="769"/>
      <c r="G1" s="368"/>
      <c r="H1" s="262"/>
      <c r="I1" s="262"/>
    </row>
    <row r="2" spans="1:9" ht="15.75" customHeight="1">
      <c r="A2" s="573" t="s">
        <v>267</v>
      </c>
      <c r="B2" s="573"/>
      <c r="C2" s="573"/>
      <c r="D2" s="573"/>
      <c r="E2" s="573"/>
      <c r="F2" s="573"/>
      <c r="G2" s="573"/>
      <c r="H2" s="573"/>
      <c r="I2" s="573"/>
    </row>
    <row r="3" spans="1:9" ht="35.25" customHeight="1">
      <c r="A3" s="788" t="s">
        <v>375</v>
      </c>
      <c r="B3" s="788"/>
      <c r="C3" s="788"/>
      <c r="D3" s="788"/>
      <c r="E3" s="788"/>
      <c r="F3" s="788"/>
      <c r="G3" s="788"/>
      <c r="H3" s="788"/>
      <c r="I3" s="788"/>
    </row>
    <row r="4" spans="1:9" ht="17.25" customHeight="1">
      <c r="A4" s="179"/>
      <c r="B4" s="179"/>
      <c r="C4" s="179"/>
      <c r="D4" s="179"/>
      <c r="E4" s="179"/>
      <c r="F4" s="180"/>
      <c r="G4" s="369"/>
      <c r="H4" s="177"/>
      <c r="I4" s="177"/>
    </row>
    <row r="5" spans="1:9" ht="21" customHeight="1">
      <c r="A5" s="770" t="s">
        <v>19</v>
      </c>
      <c r="B5" s="770" t="s">
        <v>20</v>
      </c>
      <c r="C5" s="773" t="s">
        <v>79</v>
      </c>
      <c r="D5" s="776" t="s">
        <v>80</v>
      </c>
      <c r="E5" s="190"/>
      <c r="F5" s="779" t="s">
        <v>81</v>
      </c>
      <c r="G5" s="782" t="s">
        <v>356</v>
      </c>
      <c r="H5" s="785" t="s">
        <v>362</v>
      </c>
      <c r="I5" s="785" t="s">
        <v>363</v>
      </c>
    </row>
    <row r="6" spans="1:9" ht="27.75" customHeight="1">
      <c r="A6" s="771"/>
      <c r="B6" s="771"/>
      <c r="C6" s="774"/>
      <c r="D6" s="777"/>
      <c r="E6" s="191"/>
      <c r="F6" s="780"/>
      <c r="G6" s="783"/>
      <c r="H6" s="786"/>
      <c r="I6" s="786"/>
    </row>
    <row r="7" spans="1:9" ht="41.25" customHeight="1">
      <c r="A7" s="772"/>
      <c r="B7" s="772"/>
      <c r="C7" s="775"/>
      <c r="D7" s="778"/>
      <c r="E7" s="192"/>
      <c r="F7" s="781"/>
      <c r="G7" s="784"/>
      <c r="H7" s="787"/>
      <c r="I7" s="787"/>
    </row>
    <row r="8" spans="1:9" ht="15.75">
      <c r="A8" s="88"/>
      <c r="B8" s="88"/>
      <c r="C8" s="89"/>
      <c r="D8" s="89"/>
      <c r="E8" s="89"/>
      <c r="F8" s="90" t="s">
        <v>82</v>
      </c>
      <c r="G8" s="91">
        <f>+G9+G196+G236+G351</f>
        <v>2700000</v>
      </c>
      <c r="H8" s="91">
        <f>+H9+H196+H236+H351</f>
        <v>-1373100</v>
      </c>
      <c r="I8" s="91">
        <f>+I9+I196+I236+I351</f>
        <v>1326000</v>
      </c>
    </row>
    <row r="9" spans="1:9" ht="15.75">
      <c r="A9" s="92"/>
      <c r="B9" s="92"/>
      <c r="C9" s="93"/>
      <c r="D9" s="93"/>
      <c r="E9" s="93"/>
      <c r="F9" s="94" t="s">
        <v>83</v>
      </c>
      <c r="G9" s="95">
        <f t="shared" ref="G9:I9" si="0">SUM(G10)</f>
        <v>219700</v>
      </c>
      <c r="H9" s="95">
        <f>SUM(H10)</f>
        <v>22495</v>
      </c>
      <c r="I9" s="95">
        <f t="shared" si="0"/>
        <v>242195</v>
      </c>
    </row>
    <row r="10" spans="1:9" ht="15.75">
      <c r="A10" s="96"/>
      <c r="B10" s="96"/>
      <c r="C10" s="97"/>
      <c r="D10" s="97"/>
      <c r="E10" s="97"/>
      <c r="F10" s="98" t="s">
        <v>84</v>
      </c>
      <c r="G10" s="99">
        <f>+G11+G127</f>
        <v>219700</v>
      </c>
      <c r="H10" s="99">
        <f>+H11+H127</f>
        <v>22495</v>
      </c>
      <c r="I10" s="99">
        <f>+I11+I127</f>
        <v>242195</v>
      </c>
    </row>
    <row r="11" spans="1:9" ht="15.75">
      <c r="A11" s="100"/>
      <c r="B11" s="100"/>
      <c r="C11" s="101"/>
      <c r="D11" s="100"/>
      <c r="E11" s="101"/>
      <c r="F11" s="102" t="s">
        <v>85</v>
      </c>
      <c r="G11" s="103">
        <f>+G13+G21+G27+G33+G39+G45+G54+G60+G66+G72+G78+G97+G84+G91+G105+G113+G121</f>
        <v>149700</v>
      </c>
      <c r="H11" s="103">
        <f>+H13+H21+H27+H33+H39+H45+H54+H60+H66+H72+H78+H97+H84+H91+H105+H113+H121</f>
        <v>7864</v>
      </c>
      <c r="I11" s="103">
        <f>+I13+I21+I27+I33+I39+I45+I54+I60+I66+I72+I78+I97+I84+I91+I105+I113+I121</f>
        <v>157564</v>
      </c>
    </row>
    <row r="12" spans="1:9" s="34" customFormat="1" ht="15.75">
      <c r="A12" s="38"/>
      <c r="B12" s="38"/>
      <c r="C12" s="39"/>
      <c r="D12" s="38"/>
      <c r="E12" s="39"/>
      <c r="F12" s="104"/>
      <c r="G12" s="41"/>
      <c r="H12" s="41"/>
      <c r="I12" s="41"/>
    </row>
    <row r="13" spans="1:9" s="34" customFormat="1" ht="17.100000000000001" customHeight="1">
      <c r="A13" s="310"/>
      <c r="B13" s="310"/>
      <c r="C13" s="311"/>
      <c r="D13" s="310" t="s">
        <v>86</v>
      </c>
      <c r="E13" s="753" t="s">
        <v>87</v>
      </c>
      <c r="F13" s="754"/>
      <c r="G13" s="72">
        <f t="shared" ref="G13:I13" si="1">G14</f>
        <v>42504</v>
      </c>
      <c r="H13" s="72">
        <f t="shared" si="1"/>
        <v>10414</v>
      </c>
      <c r="I13" s="72">
        <f t="shared" si="1"/>
        <v>52918</v>
      </c>
    </row>
    <row r="14" spans="1:9" s="34" customFormat="1" ht="15.75">
      <c r="A14" s="67"/>
      <c r="B14" s="67"/>
      <c r="C14" s="68"/>
      <c r="D14" s="68"/>
      <c r="E14" s="312" t="s">
        <v>88</v>
      </c>
      <c r="F14" s="108" t="s">
        <v>89</v>
      </c>
      <c r="G14" s="72">
        <f t="shared" ref="G14:I15" si="2">+G15</f>
        <v>42504</v>
      </c>
      <c r="H14" s="72">
        <f t="shared" si="2"/>
        <v>10414</v>
      </c>
      <c r="I14" s="72">
        <f t="shared" si="2"/>
        <v>52918</v>
      </c>
    </row>
    <row r="15" spans="1:9" s="34" customFormat="1" ht="15.75">
      <c r="A15" s="67"/>
      <c r="B15" s="67"/>
      <c r="C15" s="68"/>
      <c r="D15" s="68"/>
      <c r="E15" s="68"/>
      <c r="F15" s="108" t="s">
        <v>90</v>
      </c>
      <c r="G15" s="72">
        <f t="shared" si="2"/>
        <v>42504</v>
      </c>
      <c r="H15" s="72">
        <f t="shared" si="2"/>
        <v>10414</v>
      </c>
      <c r="I15" s="72">
        <f t="shared" si="2"/>
        <v>52918</v>
      </c>
    </row>
    <row r="16" spans="1:9" s="35" customFormat="1" ht="15.75">
      <c r="A16" s="70" t="s">
        <v>91</v>
      </c>
      <c r="B16" s="70"/>
      <c r="C16" s="70"/>
      <c r="D16" s="70"/>
      <c r="E16" s="68"/>
      <c r="F16" s="105" t="s">
        <v>8</v>
      </c>
      <c r="G16" s="74">
        <f>+G17+G18+G19</f>
        <v>42504</v>
      </c>
      <c r="H16" s="74">
        <f t="shared" ref="H16:I16" si="3">+H17+H18+H19</f>
        <v>10414</v>
      </c>
      <c r="I16" s="74">
        <f t="shared" si="3"/>
        <v>52918</v>
      </c>
    </row>
    <row r="17" spans="1:9" s="35" customFormat="1" ht="15.75">
      <c r="A17" s="70"/>
      <c r="B17" s="70" t="s">
        <v>92</v>
      </c>
      <c r="C17" s="70"/>
      <c r="D17" s="70"/>
      <c r="E17" s="68"/>
      <c r="F17" s="105" t="s">
        <v>37</v>
      </c>
      <c r="G17" s="74">
        <v>39804</v>
      </c>
      <c r="H17" s="74">
        <f>I17-G17</f>
        <v>10714</v>
      </c>
      <c r="I17" s="74">
        <v>50518</v>
      </c>
    </row>
    <row r="18" spans="1:9" s="35" customFormat="1" ht="15.75">
      <c r="A18" s="70"/>
      <c r="B18" s="70" t="s">
        <v>93</v>
      </c>
      <c r="C18" s="70"/>
      <c r="D18" s="70"/>
      <c r="E18" s="128"/>
      <c r="F18" s="73" t="s">
        <v>39</v>
      </c>
      <c r="G18" s="74">
        <v>2700</v>
      </c>
      <c r="H18" s="74">
        <f>I18-G18</f>
        <v>-700</v>
      </c>
      <c r="I18" s="74">
        <v>2000</v>
      </c>
    </row>
    <row r="19" spans="1:9" s="37" customFormat="1" ht="15.75">
      <c r="A19" s="70"/>
      <c r="B19" s="70" t="s">
        <v>94</v>
      </c>
      <c r="C19" s="70"/>
      <c r="D19" s="70"/>
      <c r="E19" s="128"/>
      <c r="F19" s="221" t="s">
        <v>95</v>
      </c>
      <c r="G19" s="74">
        <v>0</v>
      </c>
      <c r="H19" s="74">
        <f>I19-G19</f>
        <v>400</v>
      </c>
      <c r="I19" s="74">
        <v>400</v>
      </c>
    </row>
    <row r="20" spans="1:9" s="37" customFormat="1" ht="15.75">
      <c r="A20" s="70"/>
      <c r="B20" s="70"/>
      <c r="C20" s="70"/>
      <c r="D20" s="70"/>
      <c r="E20" s="128"/>
      <c r="F20" s="365"/>
      <c r="G20" s="74"/>
      <c r="H20" s="74"/>
      <c r="I20" s="74"/>
    </row>
    <row r="21" spans="1:9" s="35" customFormat="1" ht="17.100000000000001" customHeight="1">
      <c r="A21" s="208"/>
      <c r="B21" s="208"/>
      <c r="C21" s="234"/>
      <c r="D21" s="208" t="s">
        <v>99</v>
      </c>
      <c r="E21" s="757" t="s">
        <v>100</v>
      </c>
      <c r="F21" s="758"/>
      <c r="G21" s="477">
        <f t="shared" ref="G21:I21" si="4">G22</f>
        <v>1296</v>
      </c>
      <c r="H21" s="477">
        <f t="shared" si="4"/>
        <v>-25</v>
      </c>
      <c r="I21" s="477">
        <f t="shared" si="4"/>
        <v>1271</v>
      </c>
    </row>
    <row r="22" spans="1:9" s="35" customFormat="1" ht="15.75">
      <c r="A22" s="38"/>
      <c r="B22" s="38"/>
      <c r="C22" s="39"/>
      <c r="D22" s="39"/>
      <c r="E22" s="193" t="s">
        <v>88</v>
      </c>
      <c r="F22" s="45" t="s">
        <v>89</v>
      </c>
      <c r="G22" s="41">
        <f t="shared" ref="G22:I24" si="5">G23</f>
        <v>1296</v>
      </c>
      <c r="H22" s="41">
        <f t="shared" si="5"/>
        <v>-25</v>
      </c>
      <c r="I22" s="41">
        <f t="shared" si="5"/>
        <v>1271</v>
      </c>
    </row>
    <row r="23" spans="1:9" s="35" customFormat="1" ht="15.75">
      <c r="A23" s="38"/>
      <c r="B23" s="38"/>
      <c r="C23" s="39"/>
      <c r="D23" s="39"/>
      <c r="E23" s="39"/>
      <c r="F23" s="45" t="s">
        <v>90</v>
      </c>
      <c r="G23" s="41">
        <f t="shared" si="5"/>
        <v>1296</v>
      </c>
      <c r="H23" s="41">
        <f t="shared" si="5"/>
        <v>-25</v>
      </c>
      <c r="I23" s="41">
        <f t="shared" si="5"/>
        <v>1271</v>
      </c>
    </row>
    <row r="24" spans="1:9" s="35" customFormat="1" ht="15.75">
      <c r="A24" s="43" t="s">
        <v>91</v>
      </c>
      <c r="B24" s="43"/>
      <c r="C24" s="43"/>
      <c r="D24" s="43"/>
      <c r="E24" s="39"/>
      <c r="F24" s="48" t="s">
        <v>8</v>
      </c>
      <c r="G24" s="47">
        <f t="shared" si="5"/>
        <v>1296</v>
      </c>
      <c r="H24" s="47">
        <f t="shared" si="5"/>
        <v>-25</v>
      </c>
      <c r="I24" s="47">
        <f t="shared" si="5"/>
        <v>1271</v>
      </c>
    </row>
    <row r="25" spans="1:9" s="35" customFormat="1" ht="15.75">
      <c r="A25" s="43"/>
      <c r="B25" s="43" t="s">
        <v>101</v>
      </c>
      <c r="C25" s="43"/>
      <c r="D25" s="43"/>
      <c r="E25" s="39"/>
      <c r="F25" s="48" t="s">
        <v>102</v>
      </c>
      <c r="G25" s="47">
        <v>1296</v>
      </c>
      <c r="H25" s="47">
        <f>I25-G25</f>
        <v>-25</v>
      </c>
      <c r="I25" s="47">
        <v>1271</v>
      </c>
    </row>
    <row r="26" spans="1:9" s="36" customFormat="1" ht="15.75">
      <c r="A26" s="69"/>
      <c r="B26" s="69"/>
      <c r="C26" s="70"/>
      <c r="D26" s="69"/>
      <c r="E26" s="68"/>
      <c r="F26" s="105"/>
      <c r="G26" s="74"/>
      <c r="H26" s="74"/>
      <c r="I26" s="74"/>
    </row>
    <row r="27" spans="1:9" s="35" customFormat="1" ht="15.75">
      <c r="A27" s="235"/>
      <c r="B27" s="235"/>
      <c r="C27" s="236"/>
      <c r="D27" s="235" t="s">
        <v>103</v>
      </c>
      <c r="E27" s="755" t="s">
        <v>104</v>
      </c>
      <c r="F27" s="756"/>
      <c r="G27" s="403">
        <f t="shared" ref="G27:I28" si="6">G28</f>
        <v>1200</v>
      </c>
      <c r="H27" s="403">
        <f t="shared" si="6"/>
        <v>-1200</v>
      </c>
      <c r="I27" s="403">
        <f t="shared" si="6"/>
        <v>0</v>
      </c>
    </row>
    <row r="28" spans="1:9" s="35" customFormat="1" ht="15.75">
      <c r="A28" s="38"/>
      <c r="B28" s="38"/>
      <c r="C28" s="39"/>
      <c r="D28" s="39"/>
      <c r="E28" s="193" t="s">
        <v>88</v>
      </c>
      <c r="F28" s="45" t="s">
        <v>89</v>
      </c>
      <c r="G28" s="41">
        <f>G29</f>
        <v>1200</v>
      </c>
      <c r="H28" s="41">
        <f t="shared" ref="H28" si="7">H29</f>
        <v>-1200</v>
      </c>
      <c r="I28" s="41">
        <f t="shared" si="6"/>
        <v>0</v>
      </c>
    </row>
    <row r="29" spans="1:9" s="35" customFormat="1" ht="15.75">
      <c r="A29" s="38"/>
      <c r="B29" s="38"/>
      <c r="C29" s="39"/>
      <c r="D29" s="39"/>
      <c r="E29" s="39"/>
      <c r="F29" s="45" t="s">
        <v>90</v>
      </c>
      <c r="G29" s="41">
        <f>G30</f>
        <v>1200</v>
      </c>
      <c r="H29" s="41">
        <f t="shared" ref="H29:I29" si="8">H30</f>
        <v>-1200</v>
      </c>
      <c r="I29" s="41">
        <f t="shared" si="8"/>
        <v>0</v>
      </c>
    </row>
    <row r="30" spans="1:9" s="35" customFormat="1" ht="15.75">
      <c r="A30" s="43" t="s">
        <v>91</v>
      </c>
      <c r="B30" s="43"/>
      <c r="C30" s="43"/>
      <c r="D30" s="43"/>
      <c r="E30" s="39"/>
      <c r="F30" s="48" t="s">
        <v>8</v>
      </c>
      <c r="G30" s="47">
        <f>SUM(G31)</f>
        <v>1200</v>
      </c>
      <c r="H30" s="47">
        <f t="shared" ref="H30:I30" si="9">SUM(H31)</f>
        <v>-1200</v>
      </c>
      <c r="I30" s="47">
        <f t="shared" si="9"/>
        <v>0</v>
      </c>
    </row>
    <row r="31" spans="1:9" s="35" customFormat="1" ht="15.75">
      <c r="A31" s="43"/>
      <c r="B31" s="43" t="s">
        <v>101</v>
      </c>
      <c r="C31" s="43"/>
      <c r="D31" s="43"/>
      <c r="E31" s="39"/>
      <c r="F31" s="48" t="s">
        <v>41</v>
      </c>
      <c r="G31" s="47">
        <v>1200</v>
      </c>
      <c r="H31" s="47">
        <f>I31-G31</f>
        <v>-1200</v>
      </c>
      <c r="I31" s="47">
        <v>0</v>
      </c>
    </row>
    <row r="32" spans="1:9" s="36" customFormat="1" ht="15.75">
      <c r="A32" s="69"/>
      <c r="B32" s="69"/>
      <c r="C32" s="70"/>
      <c r="D32" s="69"/>
      <c r="E32" s="128"/>
      <c r="F32" s="108"/>
      <c r="G32" s="74"/>
      <c r="H32" s="74"/>
      <c r="I32" s="74"/>
    </row>
    <row r="33" spans="1:9" s="35" customFormat="1" ht="15.75">
      <c r="A33" s="235"/>
      <c r="B33" s="235"/>
      <c r="C33" s="236"/>
      <c r="D33" s="235" t="s">
        <v>105</v>
      </c>
      <c r="E33" s="755" t="s">
        <v>106</v>
      </c>
      <c r="F33" s="756"/>
      <c r="G33" s="403">
        <f t="shared" ref="G33:I34" si="10">G34</f>
        <v>16000</v>
      </c>
      <c r="H33" s="403">
        <f t="shared" si="10"/>
        <v>-6000</v>
      </c>
      <c r="I33" s="403">
        <f t="shared" si="10"/>
        <v>10000</v>
      </c>
    </row>
    <row r="34" spans="1:9" s="35" customFormat="1" ht="15.75">
      <c r="A34" s="40"/>
      <c r="B34" s="40"/>
      <c r="C34" s="43"/>
      <c r="D34" s="43"/>
      <c r="E34" s="109">
        <v>1060</v>
      </c>
      <c r="F34" s="45" t="s">
        <v>107</v>
      </c>
      <c r="G34" s="46">
        <f>G35</f>
        <v>16000</v>
      </c>
      <c r="H34" s="46">
        <f t="shared" ref="H34" si="11">H35</f>
        <v>-6000</v>
      </c>
      <c r="I34" s="46">
        <f t="shared" si="10"/>
        <v>10000</v>
      </c>
    </row>
    <row r="35" spans="1:9" s="35" customFormat="1" ht="15.75">
      <c r="A35" s="38"/>
      <c r="B35" s="38"/>
      <c r="C35" s="39"/>
      <c r="D35" s="39"/>
      <c r="E35" s="39"/>
      <c r="F35" s="45" t="s">
        <v>90</v>
      </c>
      <c r="G35" s="41">
        <f>G36</f>
        <v>16000</v>
      </c>
      <c r="H35" s="41">
        <f t="shared" ref="H35:I35" si="12">H36</f>
        <v>-6000</v>
      </c>
      <c r="I35" s="41">
        <f t="shared" si="12"/>
        <v>10000</v>
      </c>
    </row>
    <row r="36" spans="1:9" s="35" customFormat="1" ht="15.75">
      <c r="A36" s="43" t="s">
        <v>91</v>
      </c>
      <c r="B36" s="43"/>
      <c r="C36" s="43"/>
      <c r="D36" s="43"/>
      <c r="E36" s="39"/>
      <c r="F36" s="48" t="s">
        <v>8</v>
      </c>
      <c r="G36" s="47">
        <f>G37</f>
        <v>16000</v>
      </c>
      <c r="H36" s="47">
        <f t="shared" ref="H36:I36" si="13">H37</f>
        <v>-6000</v>
      </c>
      <c r="I36" s="47">
        <f t="shared" si="13"/>
        <v>10000</v>
      </c>
    </row>
    <row r="37" spans="1:9" s="35" customFormat="1" ht="15.75">
      <c r="A37" s="40"/>
      <c r="B37" s="43" t="s">
        <v>94</v>
      </c>
      <c r="C37" s="43"/>
      <c r="D37" s="43"/>
      <c r="E37" s="39"/>
      <c r="F37" s="48" t="s">
        <v>108</v>
      </c>
      <c r="G37" s="47">
        <v>16000</v>
      </c>
      <c r="H37" s="47">
        <f>I37-G37</f>
        <v>-6000</v>
      </c>
      <c r="I37" s="47">
        <v>10000</v>
      </c>
    </row>
    <row r="38" spans="1:9" s="36" customFormat="1" ht="15.75">
      <c r="A38" s="69"/>
      <c r="B38" s="69"/>
      <c r="C38" s="70"/>
      <c r="D38" s="69"/>
      <c r="E38" s="128"/>
      <c r="F38" s="110"/>
      <c r="G38" s="74"/>
      <c r="H38" s="74"/>
      <c r="I38" s="74"/>
    </row>
    <row r="39" spans="1:9" s="35" customFormat="1" ht="17.100000000000001" customHeight="1">
      <c r="A39" s="38"/>
      <c r="B39" s="208"/>
      <c r="C39" s="234"/>
      <c r="D39" s="208" t="s">
        <v>109</v>
      </c>
      <c r="E39" s="757" t="s">
        <v>110</v>
      </c>
      <c r="F39" s="758"/>
      <c r="G39" s="477">
        <f t="shared" ref="G39:I40" si="14">G40</f>
        <v>700</v>
      </c>
      <c r="H39" s="477">
        <f t="shared" si="14"/>
        <v>0</v>
      </c>
      <c r="I39" s="477">
        <f t="shared" si="14"/>
        <v>700</v>
      </c>
    </row>
    <row r="40" spans="1:9" s="35" customFormat="1" ht="15.75">
      <c r="A40" s="38"/>
      <c r="B40" s="38"/>
      <c r="C40" s="39"/>
      <c r="D40" s="39"/>
      <c r="E40" s="193" t="s">
        <v>88</v>
      </c>
      <c r="F40" s="45" t="s">
        <v>89</v>
      </c>
      <c r="G40" s="41">
        <f>G41</f>
        <v>700</v>
      </c>
      <c r="H40" s="41">
        <f t="shared" ref="H40" si="15">H41</f>
        <v>0</v>
      </c>
      <c r="I40" s="41">
        <f t="shared" si="14"/>
        <v>700</v>
      </c>
    </row>
    <row r="41" spans="1:9" s="35" customFormat="1" ht="15.75">
      <c r="A41" s="38"/>
      <c r="B41" s="38"/>
      <c r="C41" s="39"/>
      <c r="D41" s="39"/>
      <c r="E41" s="39"/>
      <c r="F41" s="45" t="s">
        <v>90</v>
      </c>
      <c r="G41" s="41">
        <f>G42</f>
        <v>700</v>
      </c>
      <c r="H41" s="41">
        <f>I41-G41</f>
        <v>0</v>
      </c>
      <c r="I41" s="41">
        <f>I42</f>
        <v>700</v>
      </c>
    </row>
    <row r="42" spans="1:9" s="35" customFormat="1" ht="15.75">
      <c r="A42" s="43" t="s">
        <v>91</v>
      </c>
      <c r="B42" s="43"/>
      <c r="C42" s="43"/>
      <c r="D42" s="43"/>
      <c r="E42" s="39"/>
      <c r="F42" s="48" t="s">
        <v>8</v>
      </c>
      <c r="G42" s="47">
        <f>G43</f>
        <v>700</v>
      </c>
      <c r="H42" s="47">
        <f>H43</f>
        <v>0</v>
      </c>
      <c r="I42" s="47">
        <f>I43</f>
        <v>700</v>
      </c>
    </row>
    <row r="43" spans="1:9" s="35" customFormat="1" ht="15.75">
      <c r="A43" s="43"/>
      <c r="B43" s="43" t="s">
        <v>101</v>
      </c>
      <c r="C43" s="43"/>
      <c r="D43" s="43"/>
      <c r="E43" s="39"/>
      <c r="F43" s="48" t="s">
        <v>102</v>
      </c>
      <c r="G43" s="47">
        <v>700</v>
      </c>
      <c r="H43" s="478">
        <f>I43-G43</f>
        <v>0</v>
      </c>
      <c r="I43" s="47">
        <v>700</v>
      </c>
    </row>
    <row r="44" spans="1:9" ht="15.75">
      <c r="A44" s="69"/>
      <c r="B44" s="69"/>
      <c r="C44" s="70"/>
      <c r="D44" s="70"/>
      <c r="E44" s="68"/>
      <c r="F44" s="105"/>
      <c r="G44" s="74"/>
      <c r="H44" s="74"/>
      <c r="I44" s="74"/>
    </row>
    <row r="45" spans="1:9" ht="17.100000000000001" customHeight="1">
      <c r="A45" s="237"/>
      <c r="B45" s="237"/>
      <c r="C45" s="330"/>
      <c r="D45" s="330" t="s">
        <v>111</v>
      </c>
      <c r="E45" s="759" t="s">
        <v>112</v>
      </c>
      <c r="F45" s="760"/>
      <c r="G45" s="343">
        <f>G46</f>
        <v>11500</v>
      </c>
      <c r="H45" s="343">
        <f t="shared" ref="H45:I45" si="16">H46</f>
        <v>10650</v>
      </c>
      <c r="I45" s="343">
        <f t="shared" si="16"/>
        <v>22150</v>
      </c>
    </row>
    <row r="46" spans="1:9" ht="15.75">
      <c r="A46" s="69"/>
      <c r="B46" s="69"/>
      <c r="C46" s="330"/>
      <c r="D46" s="330"/>
      <c r="E46" s="342" t="s">
        <v>88</v>
      </c>
      <c r="F46" s="329" t="s">
        <v>89</v>
      </c>
      <c r="G46" s="346">
        <f>G47+G48+G51</f>
        <v>11500</v>
      </c>
      <c r="H46" s="346">
        <f>H47+H48+H51</f>
        <v>10650</v>
      </c>
      <c r="I46" s="346">
        <f t="shared" ref="I46" si="17">I47+I48+I51</f>
        <v>22150</v>
      </c>
    </row>
    <row r="47" spans="1:9" ht="15.75">
      <c r="A47" s="70"/>
      <c r="B47" s="70"/>
      <c r="C47" s="330"/>
      <c r="D47" s="330"/>
      <c r="E47" s="342"/>
      <c r="F47" s="329" t="s">
        <v>90</v>
      </c>
      <c r="G47" s="346">
        <v>6000</v>
      </c>
      <c r="H47" s="346">
        <f>I47-G47</f>
        <v>8383.02</v>
      </c>
      <c r="I47" s="346">
        <v>14383.02</v>
      </c>
    </row>
    <row r="48" spans="1:9" ht="15.75">
      <c r="A48" s="70"/>
      <c r="B48" s="70"/>
      <c r="C48" s="330"/>
      <c r="D48" s="330"/>
      <c r="E48" s="342"/>
      <c r="F48" s="329" t="s">
        <v>124</v>
      </c>
      <c r="G48" s="346">
        <v>5000</v>
      </c>
      <c r="H48" s="346">
        <f>I48-G48</f>
        <v>2766.9799999999996</v>
      </c>
      <c r="I48" s="346">
        <v>7766.98</v>
      </c>
    </row>
    <row r="49" spans="1:10" ht="15.75">
      <c r="A49" s="43" t="s">
        <v>91</v>
      </c>
      <c r="B49" s="43"/>
      <c r="C49" s="336"/>
      <c r="D49" s="336"/>
      <c r="E49" s="322"/>
      <c r="F49" s="351" t="s">
        <v>8</v>
      </c>
      <c r="G49" s="325">
        <f>G50</f>
        <v>11000</v>
      </c>
      <c r="H49" s="325">
        <f>H50</f>
        <v>11150</v>
      </c>
      <c r="I49" s="325">
        <f>I50</f>
        <v>22150</v>
      </c>
    </row>
    <row r="50" spans="1:10" ht="15.75">
      <c r="A50" s="43"/>
      <c r="B50" s="43" t="s">
        <v>92</v>
      </c>
      <c r="C50" s="336"/>
      <c r="D50" s="336"/>
      <c r="E50" s="322"/>
      <c r="F50" s="351" t="s">
        <v>37</v>
      </c>
      <c r="G50" s="325">
        <v>11000</v>
      </c>
      <c r="H50" s="325">
        <f>I50-G50</f>
        <v>11150</v>
      </c>
      <c r="I50" s="325">
        <v>22150</v>
      </c>
      <c r="J50" s="286"/>
    </row>
    <row r="51" spans="1:10" ht="15.75">
      <c r="A51" s="336"/>
      <c r="B51" s="336"/>
      <c r="C51" s="336"/>
      <c r="D51" s="358"/>
      <c r="E51" s="359"/>
      <c r="F51" s="329" t="s">
        <v>90</v>
      </c>
      <c r="G51" s="346">
        <v>500</v>
      </c>
      <c r="H51" s="346">
        <f>I51-G51</f>
        <v>-500</v>
      </c>
      <c r="I51" s="346">
        <v>0</v>
      </c>
      <c r="J51" s="286"/>
    </row>
    <row r="52" spans="1:10" ht="15" customHeight="1">
      <c r="A52" s="70"/>
      <c r="B52" s="70" t="s">
        <v>101</v>
      </c>
      <c r="C52" s="334"/>
      <c r="D52" s="360"/>
      <c r="E52" s="361"/>
      <c r="F52" s="345" t="s">
        <v>41</v>
      </c>
      <c r="G52" s="325">
        <v>500</v>
      </c>
      <c r="H52" s="325">
        <f>I52-G52</f>
        <v>-500</v>
      </c>
      <c r="I52" s="325">
        <v>0</v>
      </c>
    </row>
    <row r="53" spans="1:10" ht="15" customHeight="1">
      <c r="A53" s="70"/>
      <c r="B53" s="70"/>
      <c r="C53" s="70"/>
      <c r="D53" s="216"/>
      <c r="E53" s="128"/>
      <c r="F53" s="105"/>
      <c r="G53" s="74"/>
      <c r="H53" s="74"/>
      <c r="I53" s="74"/>
    </row>
    <row r="54" spans="1:10" ht="15" customHeight="1">
      <c r="A54" s="238"/>
      <c r="B54" s="238"/>
      <c r="C54" s="239"/>
      <c r="D54" s="240" t="s">
        <v>113</v>
      </c>
      <c r="E54" s="799" t="s">
        <v>293</v>
      </c>
      <c r="F54" s="800"/>
      <c r="G54" s="404">
        <f t="shared" ref="G54:I54" si="18">+G55</f>
        <v>2000</v>
      </c>
      <c r="H54" s="404">
        <f t="shared" si="18"/>
        <v>2300</v>
      </c>
      <c r="I54" s="404">
        <f t="shared" si="18"/>
        <v>4300</v>
      </c>
    </row>
    <row r="55" spans="1:10" ht="15" customHeight="1">
      <c r="A55" s="70"/>
      <c r="B55" s="70"/>
      <c r="C55" s="217"/>
      <c r="D55" s="219"/>
      <c r="E55" s="69" t="s">
        <v>294</v>
      </c>
      <c r="F55" s="112" t="s">
        <v>295</v>
      </c>
      <c r="G55" s="74">
        <f>+G57</f>
        <v>2000</v>
      </c>
      <c r="H55" s="74">
        <f t="shared" ref="H55:I55" si="19">+H57</f>
        <v>2300</v>
      </c>
      <c r="I55" s="74">
        <f t="shared" si="19"/>
        <v>4300</v>
      </c>
    </row>
    <row r="56" spans="1:10" ht="15" customHeight="1">
      <c r="A56" s="70"/>
      <c r="B56" s="70"/>
      <c r="C56" s="217"/>
      <c r="D56" s="220"/>
      <c r="E56" s="223"/>
      <c r="F56" s="108" t="s">
        <v>90</v>
      </c>
      <c r="G56" s="74">
        <f>+G57</f>
        <v>2000</v>
      </c>
      <c r="H56" s="74">
        <f>I56-G56</f>
        <v>2300</v>
      </c>
      <c r="I56" s="74">
        <f>+I57</f>
        <v>4300</v>
      </c>
    </row>
    <row r="57" spans="1:10" ht="15" customHeight="1">
      <c r="A57" s="70" t="s">
        <v>91</v>
      </c>
      <c r="B57" s="70"/>
      <c r="C57" s="70"/>
      <c r="D57" s="218"/>
      <c r="E57" s="70"/>
      <c r="F57" s="48" t="s">
        <v>8</v>
      </c>
      <c r="G57" s="74">
        <f>+G58</f>
        <v>2000</v>
      </c>
      <c r="H57" s="74">
        <f t="shared" ref="H57:I57" si="20">+H58</f>
        <v>2300</v>
      </c>
      <c r="I57" s="74">
        <f t="shared" si="20"/>
        <v>4300</v>
      </c>
    </row>
    <row r="58" spans="1:10" ht="15" customHeight="1">
      <c r="A58" s="70"/>
      <c r="B58" s="70" t="s">
        <v>101</v>
      </c>
      <c r="C58" s="70"/>
      <c r="D58" s="111"/>
      <c r="E58" s="70"/>
      <c r="F58" s="48" t="s">
        <v>102</v>
      </c>
      <c r="G58" s="74">
        <v>2000</v>
      </c>
      <c r="H58" s="74">
        <f>I58-G58</f>
        <v>2300</v>
      </c>
      <c r="I58" s="74">
        <v>4300</v>
      </c>
    </row>
    <row r="59" spans="1:10" ht="15.75">
      <c r="A59" s="70"/>
      <c r="B59" s="70"/>
      <c r="C59" s="70"/>
      <c r="D59" s="70"/>
      <c r="E59" s="128"/>
      <c r="F59" s="105"/>
      <c r="G59" s="74"/>
      <c r="H59" s="74"/>
      <c r="I59" s="74"/>
    </row>
    <row r="60" spans="1:10" ht="15.75">
      <c r="A60" s="238"/>
      <c r="B60" s="238"/>
      <c r="C60" s="238"/>
      <c r="D60" s="237" t="s">
        <v>272</v>
      </c>
      <c r="E60" s="757" t="s">
        <v>273</v>
      </c>
      <c r="F60" s="758"/>
      <c r="G60" s="405">
        <f t="shared" ref="G60:I63" si="21">G61</f>
        <v>0</v>
      </c>
      <c r="H60" s="405">
        <f t="shared" si="21"/>
        <v>0</v>
      </c>
      <c r="I60" s="405">
        <f t="shared" si="21"/>
        <v>0</v>
      </c>
    </row>
    <row r="61" spans="1:10" ht="15.75">
      <c r="A61" s="70"/>
      <c r="B61" s="70"/>
      <c r="C61" s="70"/>
      <c r="D61" s="70"/>
      <c r="E61" s="38" t="s">
        <v>88</v>
      </c>
      <c r="F61" s="45" t="s">
        <v>89</v>
      </c>
      <c r="G61" s="41">
        <f>G63</f>
        <v>0</v>
      </c>
      <c r="H61" s="41">
        <f t="shared" ref="H61:I61" si="22">H63</f>
        <v>0</v>
      </c>
      <c r="I61" s="41">
        <f t="shared" si="22"/>
        <v>0</v>
      </c>
    </row>
    <row r="62" spans="1:10" ht="15.75">
      <c r="A62" s="70"/>
      <c r="B62" s="70"/>
      <c r="C62" s="70"/>
      <c r="D62" s="70"/>
      <c r="E62" s="38"/>
      <c r="F62" s="108" t="s">
        <v>90</v>
      </c>
      <c r="G62" s="41">
        <f t="shared" ref="G62:I62" si="23">+G63</f>
        <v>0</v>
      </c>
      <c r="H62" s="41">
        <f>I62-G62</f>
        <v>0</v>
      </c>
      <c r="I62" s="41">
        <f t="shared" si="23"/>
        <v>0</v>
      </c>
    </row>
    <row r="63" spans="1:10" ht="15.75">
      <c r="A63" s="70" t="s">
        <v>274</v>
      </c>
      <c r="B63" s="70"/>
      <c r="C63" s="70"/>
      <c r="D63" s="70"/>
      <c r="E63" s="39"/>
      <c r="F63" s="48" t="s">
        <v>275</v>
      </c>
      <c r="G63" s="47">
        <f t="shared" si="21"/>
        <v>0</v>
      </c>
      <c r="H63" s="47">
        <f t="shared" si="21"/>
        <v>0</v>
      </c>
      <c r="I63" s="47">
        <f t="shared" si="21"/>
        <v>0</v>
      </c>
    </row>
    <row r="64" spans="1:10" ht="15.75">
      <c r="A64" s="70"/>
      <c r="B64" s="70" t="s">
        <v>276</v>
      </c>
      <c r="C64" s="70"/>
      <c r="D64" s="69"/>
      <c r="E64" s="39"/>
      <c r="F64" s="48" t="s">
        <v>277</v>
      </c>
      <c r="G64" s="47">
        <v>0</v>
      </c>
      <c r="H64" s="47">
        <f>I64-G64</f>
        <v>0</v>
      </c>
      <c r="I64" s="47">
        <v>0</v>
      </c>
    </row>
    <row r="65" spans="1:173" ht="15.75">
      <c r="A65" s="70"/>
      <c r="B65" s="70"/>
      <c r="C65" s="70"/>
      <c r="D65" s="69"/>
      <c r="E65" s="126"/>
      <c r="F65" s="48"/>
      <c r="G65" s="47"/>
      <c r="H65" s="47"/>
      <c r="I65" s="47"/>
    </row>
    <row r="66" spans="1:173" ht="15.75">
      <c r="A66" s="238"/>
      <c r="B66" s="238"/>
      <c r="C66" s="238"/>
      <c r="D66" s="237" t="s">
        <v>278</v>
      </c>
      <c r="E66" s="802" t="s">
        <v>296</v>
      </c>
      <c r="F66" s="803"/>
      <c r="G66" s="404">
        <f t="shared" ref="G66:I66" si="24">+G67</f>
        <v>500</v>
      </c>
      <c r="H66" s="404">
        <f t="shared" si="24"/>
        <v>-500</v>
      </c>
      <c r="I66" s="404">
        <f t="shared" si="24"/>
        <v>0</v>
      </c>
    </row>
    <row r="67" spans="1:173" ht="15.75">
      <c r="A67" s="70"/>
      <c r="B67" s="70"/>
      <c r="C67" s="70"/>
      <c r="D67" s="69"/>
      <c r="E67" s="193" t="s">
        <v>96</v>
      </c>
      <c r="F67" s="45" t="s">
        <v>97</v>
      </c>
      <c r="G67" s="41">
        <f t="shared" ref="G67:I69" si="25">G68</f>
        <v>500</v>
      </c>
      <c r="H67" s="41">
        <f t="shared" si="25"/>
        <v>-500</v>
      </c>
      <c r="I67" s="41">
        <f t="shared" si="25"/>
        <v>0</v>
      </c>
    </row>
    <row r="68" spans="1:173" ht="15.75">
      <c r="A68" s="70"/>
      <c r="B68" s="70"/>
      <c r="C68" s="70"/>
      <c r="D68" s="70"/>
      <c r="E68" s="39"/>
      <c r="F68" s="45" t="s">
        <v>98</v>
      </c>
      <c r="G68" s="41">
        <f t="shared" si="25"/>
        <v>500</v>
      </c>
      <c r="H68" s="41">
        <f t="shared" si="25"/>
        <v>-500</v>
      </c>
      <c r="I68" s="41">
        <f t="shared" si="25"/>
        <v>0</v>
      </c>
    </row>
    <row r="69" spans="1:173" ht="15.75">
      <c r="A69" s="70" t="s">
        <v>91</v>
      </c>
      <c r="B69" s="70"/>
      <c r="C69" s="70"/>
      <c r="D69" s="70"/>
      <c r="E69" s="39"/>
      <c r="F69" s="48" t="s">
        <v>8</v>
      </c>
      <c r="G69" s="47">
        <f t="shared" si="25"/>
        <v>500</v>
      </c>
      <c r="H69" s="47">
        <f t="shared" si="25"/>
        <v>-500</v>
      </c>
      <c r="I69" s="47">
        <f t="shared" si="25"/>
        <v>0</v>
      </c>
    </row>
    <row r="70" spans="1:173" ht="15.75">
      <c r="A70" s="70"/>
      <c r="B70" s="70" t="s">
        <v>92</v>
      </c>
      <c r="C70" s="70"/>
      <c r="D70" s="69"/>
      <c r="E70" s="197"/>
      <c r="F70" s="214" t="s">
        <v>37</v>
      </c>
      <c r="G70" s="47">
        <v>500</v>
      </c>
      <c r="H70" s="74">
        <f>I70-G70</f>
        <v>-500</v>
      </c>
      <c r="I70" s="47">
        <v>0</v>
      </c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</row>
    <row r="71" spans="1:173" ht="15.75">
      <c r="A71" s="70"/>
      <c r="B71" s="70"/>
      <c r="C71" s="70"/>
      <c r="D71" s="213"/>
      <c r="E71" s="215"/>
      <c r="F71" s="215"/>
      <c r="G71" s="47"/>
      <c r="H71" s="74"/>
      <c r="I71" s="47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</row>
    <row r="72" spans="1:173" ht="15.75">
      <c r="A72" s="238"/>
      <c r="B72" s="238"/>
      <c r="C72" s="238"/>
      <c r="D72" s="237" t="s">
        <v>290</v>
      </c>
      <c r="E72" s="799" t="s">
        <v>291</v>
      </c>
      <c r="F72" s="800"/>
      <c r="G72" s="404">
        <f t="shared" ref="G72:I72" si="26">G73</f>
        <v>5000</v>
      </c>
      <c r="H72" s="404">
        <f t="shared" si="26"/>
        <v>-1000</v>
      </c>
      <c r="I72" s="404">
        <f t="shared" si="26"/>
        <v>4000</v>
      </c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</row>
    <row r="73" spans="1:173" ht="15.75">
      <c r="A73" s="70"/>
      <c r="B73" s="70"/>
      <c r="C73" s="70"/>
      <c r="D73" s="69"/>
      <c r="E73" s="67" t="s">
        <v>114</v>
      </c>
      <c r="F73" s="112" t="s">
        <v>115</v>
      </c>
      <c r="G73" s="406">
        <f t="shared" ref="G73:I75" si="27">G74</f>
        <v>5000</v>
      </c>
      <c r="H73" s="406">
        <f t="shared" si="27"/>
        <v>-1000</v>
      </c>
      <c r="I73" s="406">
        <f t="shared" si="27"/>
        <v>4000</v>
      </c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</row>
    <row r="74" spans="1:173" ht="15.75">
      <c r="A74" s="70"/>
      <c r="B74" s="70"/>
      <c r="C74" s="70"/>
      <c r="D74" s="69"/>
      <c r="E74" s="194"/>
      <c r="F74" s="108" t="s">
        <v>90</v>
      </c>
      <c r="G74" s="406">
        <f t="shared" si="27"/>
        <v>5000</v>
      </c>
      <c r="H74" s="406">
        <f t="shared" si="27"/>
        <v>-1000</v>
      </c>
      <c r="I74" s="406">
        <f t="shared" si="27"/>
        <v>4000</v>
      </c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</row>
    <row r="75" spans="1:173" ht="15.75">
      <c r="A75" s="70" t="s">
        <v>91</v>
      </c>
      <c r="B75" s="70"/>
      <c r="C75" s="70"/>
      <c r="D75" s="70"/>
      <c r="E75" s="68"/>
      <c r="F75" s="48" t="s">
        <v>8</v>
      </c>
      <c r="G75" s="74">
        <f t="shared" si="27"/>
        <v>5000</v>
      </c>
      <c r="H75" s="74">
        <f t="shared" si="27"/>
        <v>-1000</v>
      </c>
      <c r="I75" s="74">
        <f t="shared" si="27"/>
        <v>4000</v>
      </c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</row>
    <row r="76" spans="1:173" ht="15.75">
      <c r="A76" s="70"/>
      <c r="B76" s="70" t="s">
        <v>94</v>
      </c>
      <c r="C76" s="70"/>
      <c r="D76" s="70"/>
      <c r="E76" s="211"/>
      <c r="F76" s="221" t="s">
        <v>95</v>
      </c>
      <c r="G76" s="74">
        <v>5000</v>
      </c>
      <c r="H76" s="74">
        <f>I76-G76</f>
        <v>-1000</v>
      </c>
      <c r="I76" s="74">
        <v>4000</v>
      </c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</row>
    <row r="77" spans="1:173" ht="15.75">
      <c r="A77" s="70"/>
      <c r="B77" s="70"/>
      <c r="C77" s="70"/>
      <c r="D77" s="217"/>
      <c r="E77" s="212"/>
      <c r="F77" s="222"/>
      <c r="G77" s="74"/>
      <c r="H77" s="74"/>
      <c r="I77" s="7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</row>
    <row r="78" spans="1:173" ht="15.75">
      <c r="A78" s="238"/>
      <c r="B78" s="238"/>
      <c r="C78" s="237"/>
      <c r="D78" s="241" t="s">
        <v>292</v>
      </c>
      <c r="E78" s="801" t="s">
        <v>297</v>
      </c>
      <c r="F78" s="801"/>
      <c r="G78" s="407">
        <f t="shared" ref="G78:I78" si="28">G79</f>
        <v>9000</v>
      </c>
      <c r="H78" s="407">
        <f t="shared" si="28"/>
        <v>-4400</v>
      </c>
      <c r="I78" s="407">
        <f t="shared" si="28"/>
        <v>4600</v>
      </c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</row>
    <row r="79" spans="1:173" ht="15.75">
      <c r="A79" s="70"/>
      <c r="B79" s="70"/>
      <c r="C79" s="69"/>
      <c r="D79" s="69"/>
      <c r="E79" s="207" t="s">
        <v>88</v>
      </c>
      <c r="F79" s="224" t="s">
        <v>89</v>
      </c>
      <c r="G79" s="406">
        <f t="shared" ref="G79:I80" si="29">G80</f>
        <v>9000</v>
      </c>
      <c r="H79" s="406">
        <f t="shared" si="29"/>
        <v>-4400</v>
      </c>
      <c r="I79" s="406">
        <f t="shared" si="29"/>
        <v>4600</v>
      </c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</row>
    <row r="80" spans="1:173" ht="15.75">
      <c r="A80" s="70"/>
      <c r="B80" s="70"/>
      <c r="C80" s="69"/>
      <c r="D80" s="69"/>
      <c r="E80" s="67"/>
      <c r="F80" s="45" t="s">
        <v>90</v>
      </c>
      <c r="G80" s="406">
        <f t="shared" si="29"/>
        <v>9000</v>
      </c>
      <c r="H80" s="406">
        <f>I80-G80</f>
        <v>-4400</v>
      </c>
      <c r="I80" s="406">
        <f t="shared" si="29"/>
        <v>4600</v>
      </c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</row>
    <row r="81" spans="1:173" ht="15.75">
      <c r="A81" s="43" t="s">
        <v>91</v>
      </c>
      <c r="B81" s="43"/>
      <c r="C81" s="43"/>
      <c r="D81" s="43"/>
      <c r="E81" s="39"/>
      <c r="F81" s="48" t="s">
        <v>8</v>
      </c>
      <c r="G81" s="74">
        <f>+G82</f>
        <v>9000</v>
      </c>
      <c r="H81" s="74">
        <f t="shared" ref="H81:I81" si="30">+H82</f>
        <v>-4400</v>
      </c>
      <c r="I81" s="74">
        <f t="shared" si="30"/>
        <v>4600</v>
      </c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</row>
    <row r="82" spans="1:173" ht="15.75">
      <c r="A82" s="43"/>
      <c r="B82" s="43" t="s">
        <v>92</v>
      </c>
      <c r="C82" s="43"/>
      <c r="D82" s="43"/>
      <c r="E82" s="39"/>
      <c r="F82" s="48" t="s">
        <v>37</v>
      </c>
      <c r="G82" s="74">
        <v>9000</v>
      </c>
      <c r="H82" s="74">
        <f>I82-G82</f>
        <v>-4400</v>
      </c>
      <c r="I82" s="74">
        <v>4600</v>
      </c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</row>
    <row r="83" spans="1:173" ht="15.75">
      <c r="A83" s="43"/>
      <c r="B83" s="43"/>
      <c r="C83" s="43"/>
      <c r="D83" s="43"/>
      <c r="E83" s="126"/>
      <c r="F83" s="118"/>
      <c r="G83" s="74"/>
      <c r="H83" s="74"/>
      <c r="I83" s="7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</row>
    <row r="84" spans="1:173" ht="15.75">
      <c r="A84" s="238"/>
      <c r="B84" s="238"/>
      <c r="C84" s="238"/>
      <c r="D84" s="237" t="s">
        <v>344</v>
      </c>
      <c r="E84" s="757" t="s">
        <v>345</v>
      </c>
      <c r="F84" s="758"/>
      <c r="G84" s="405">
        <f t="shared" ref="G84:I88" si="31">G85</f>
        <v>0</v>
      </c>
      <c r="H84" s="405">
        <f t="shared" si="31"/>
        <v>0</v>
      </c>
      <c r="I84" s="405">
        <f t="shared" si="31"/>
        <v>0</v>
      </c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</row>
    <row r="85" spans="1:173" ht="15.75">
      <c r="A85" s="70"/>
      <c r="B85" s="70"/>
      <c r="C85" s="70"/>
      <c r="D85" s="70"/>
      <c r="E85" s="38" t="s">
        <v>88</v>
      </c>
      <c r="F85" s="45" t="s">
        <v>89</v>
      </c>
      <c r="G85" s="41">
        <f>G88</f>
        <v>0</v>
      </c>
      <c r="H85" s="41">
        <f t="shared" ref="H85:I85" si="32">H88</f>
        <v>0</v>
      </c>
      <c r="I85" s="41">
        <f t="shared" si="32"/>
        <v>0</v>
      </c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</row>
    <row r="86" spans="1:173" ht="15.75">
      <c r="A86" s="70"/>
      <c r="B86" s="70"/>
      <c r="C86" s="70"/>
      <c r="D86" s="70"/>
      <c r="E86" s="38"/>
      <c r="F86" s="108" t="s">
        <v>90</v>
      </c>
      <c r="G86" s="41">
        <v>0</v>
      </c>
      <c r="H86" s="41">
        <v>0</v>
      </c>
      <c r="I86" s="41">
        <v>0</v>
      </c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</row>
    <row r="87" spans="1:173" ht="15.75">
      <c r="A87" s="70"/>
      <c r="B87" s="70"/>
      <c r="C87" s="70"/>
      <c r="D87" s="70"/>
      <c r="E87" s="38"/>
      <c r="F87" s="163" t="s">
        <v>316</v>
      </c>
      <c r="G87" s="41">
        <v>0</v>
      </c>
      <c r="H87" s="41">
        <v>0</v>
      </c>
      <c r="I87" s="41">
        <v>0</v>
      </c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</row>
    <row r="88" spans="1:173" ht="15.75">
      <c r="A88" s="70" t="s">
        <v>274</v>
      </c>
      <c r="B88" s="70"/>
      <c r="C88" s="70"/>
      <c r="D88" s="70"/>
      <c r="E88" s="39"/>
      <c r="F88" s="48" t="s">
        <v>275</v>
      </c>
      <c r="G88" s="47">
        <f t="shared" si="31"/>
        <v>0</v>
      </c>
      <c r="H88" s="47">
        <f t="shared" si="31"/>
        <v>0</v>
      </c>
      <c r="I88" s="47">
        <f t="shared" si="31"/>
        <v>0</v>
      </c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</row>
    <row r="89" spans="1:173" ht="15.75">
      <c r="A89" s="70"/>
      <c r="B89" s="70" t="s">
        <v>276</v>
      </c>
      <c r="C89" s="70"/>
      <c r="D89" s="69"/>
      <c r="E89" s="39"/>
      <c r="F89" s="48" t="s">
        <v>277</v>
      </c>
      <c r="G89" s="47">
        <v>0</v>
      </c>
      <c r="H89" s="47">
        <v>0</v>
      </c>
      <c r="I89" s="47">
        <v>0</v>
      </c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</row>
    <row r="90" spans="1:173" ht="15.75">
      <c r="A90" s="70"/>
      <c r="B90" s="70"/>
      <c r="C90" s="70"/>
      <c r="D90" s="69"/>
      <c r="E90" s="126"/>
      <c r="F90" s="48"/>
      <c r="G90" s="47"/>
      <c r="H90" s="47"/>
      <c r="I90" s="47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</row>
    <row r="91" spans="1:173" ht="15.75" customHeight="1">
      <c r="A91" s="238"/>
      <c r="B91" s="238"/>
      <c r="C91" s="238"/>
      <c r="D91" s="237" t="s">
        <v>377</v>
      </c>
      <c r="E91" s="799" t="s">
        <v>376</v>
      </c>
      <c r="F91" s="800"/>
      <c r="G91" s="456">
        <f>G92</f>
        <v>0</v>
      </c>
      <c r="H91" s="456">
        <f t="shared" ref="H91:I91" si="33">H92</f>
        <v>4500</v>
      </c>
      <c r="I91" s="456">
        <f t="shared" si="33"/>
        <v>4500</v>
      </c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</row>
    <row r="92" spans="1:173" ht="15.75" customHeight="1">
      <c r="A92" s="70"/>
      <c r="B92" s="70"/>
      <c r="C92" s="70"/>
      <c r="D92" s="69"/>
      <c r="E92" s="67" t="s">
        <v>114</v>
      </c>
      <c r="F92" s="112" t="s">
        <v>115</v>
      </c>
      <c r="G92" s="47">
        <f>G93</f>
        <v>0</v>
      </c>
      <c r="H92" s="47">
        <f t="shared" ref="H92:I92" si="34">H93</f>
        <v>4500</v>
      </c>
      <c r="I92" s="47">
        <f t="shared" si="34"/>
        <v>4500</v>
      </c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</row>
    <row r="93" spans="1:173" ht="15.75" customHeight="1">
      <c r="A93" s="70"/>
      <c r="B93" s="70"/>
      <c r="C93" s="70"/>
      <c r="D93" s="69"/>
      <c r="E93" s="194"/>
      <c r="F93" s="108" t="s">
        <v>90</v>
      </c>
      <c r="G93" s="47">
        <f>G94</f>
        <v>0</v>
      </c>
      <c r="H93" s="47">
        <f t="shared" ref="H93:I93" si="35">H94</f>
        <v>4500</v>
      </c>
      <c r="I93" s="47">
        <f t="shared" si="35"/>
        <v>4500</v>
      </c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</row>
    <row r="94" spans="1:173" ht="15.75">
      <c r="A94" s="70" t="s">
        <v>91</v>
      </c>
      <c r="B94" s="70"/>
      <c r="C94" s="70"/>
      <c r="D94" s="70"/>
      <c r="E94" s="68"/>
      <c r="F94" s="48" t="s">
        <v>8</v>
      </c>
      <c r="G94" s="47">
        <f>G95</f>
        <v>0</v>
      </c>
      <c r="H94" s="47">
        <f t="shared" ref="H94:I94" si="36">H95</f>
        <v>4500</v>
      </c>
      <c r="I94" s="47">
        <f t="shared" si="36"/>
        <v>4500</v>
      </c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</row>
    <row r="95" spans="1:173" ht="15.75">
      <c r="A95" s="70"/>
      <c r="B95" s="70" t="s">
        <v>94</v>
      </c>
      <c r="C95" s="70"/>
      <c r="D95" s="70"/>
      <c r="E95" s="211"/>
      <c r="F95" s="221" t="s">
        <v>95</v>
      </c>
      <c r="G95" s="47">
        <v>0</v>
      </c>
      <c r="H95" s="47">
        <f>I95-G95</f>
        <v>4500</v>
      </c>
      <c r="I95" s="47">
        <v>4500</v>
      </c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</row>
    <row r="96" spans="1:173" ht="15.75">
      <c r="A96" s="43"/>
      <c r="B96" s="43"/>
      <c r="C96" s="43"/>
      <c r="D96" s="43"/>
      <c r="E96" s="126"/>
      <c r="F96" s="48"/>
      <c r="G96" s="74"/>
      <c r="H96" s="74"/>
      <c r="I96" s="7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</row>
    <row r="97" spans="1:173" ht="15.75" customHeight="1">
      <c r="A97" s="313"/>
      <c r="B97" s="258"/>
      <c r="C97" s="258"/>
      <c r="D97" s="259" t="s">
        <v>302</v>
      </c>
      <c r="E97" s="789" t="s">
        <v>303</v>
      </c>
      <c r="F97" s="790"/>
      <c r="G97" s="408">
        <f>+G98</f>
        <v>10000</v>
      </c>
      <c r="H97" s="408">
        <f t="shared" ref="H97:I97" si="37">+H98</f>
        <v>5125</v>
      </c>
      <c r="I97" s="408">
        <f t="shared" si="37"/>
        <v>15125</v>
      </c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</row>
    <row r="98" spans="1:173" ht="15.75">
      <c r="A98" s="314"/>
      <c r="B98" s="159"/>
      <c r="C98" s="159"/>
      <c r="D98" s="160"/>
      <c r="E98" s="161" t="s">
        <v>114</v>
      </c>
      <c r="F98" s="162" t="s">
        <v>115</v>
      </c>
      <c r="G98" s="307">
        <f>+G99+G100+G101</f>
        <v>10000</v>
      </c>
      <c r="H98" s="307">
        <f t="shared" ref="H98:I98" si="38">+H99+H100+H101</f>
        <v>5125</v>
      </c>
      <c r="I98" s="307">
        <f t="shared" si="38"/>
        <v>15125</v>
      </c>
      <c r="J98" s="286"/>
      <c r="K98" s="286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</row>
    <row r="99" spans="1:173" ht="15.75">
      <c r="A99" s="160"/>
      <c r="B99" s="160"/>
      <c r="C99" s="160"/>
      <c r="D99" s="158"/>
      <c r="E99" s="160"/>
      <c r="F99" s="163" t="s">
        <v>123</v>
      </c>
      <c r="G99" s="307">
        <f>+G102-G100-G101</f>
        <v>10000</v>
      </c>
      <c r="H99" s="307">
        <f>I99-G99</f>
        <v>-575</v>
      </c>
      <c r="I99" s="307">
        <f>+I102-I100-I101</f>
        <v>9425</v>
      </c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</row>
    <row r="100" spans="1:173" ht="15.75">
      <c r="A100" s="160"/>
      <c r="B100" s="160"/>
      <c r="C100" s="160"/>
      <c r="D100" s="158"/>
      <c r="E100" s="160"/>
      <c r="F100" s="163" t="s">
        <v>124</v>
      </c>
      <c r="G100" s="307">
        <v>0</v>
      </c>
      <c r="H100" s="307">
        <f>I100-G100</f>
        <v>5700</v>
      </c>
      <c r="I100" s="307">
        <v>5700</v>
      </c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</row>
    <row r="101" spans="1:173" ht="15.75">
      <c r="A101" s="160"/>
      <c r="B101" s="160"/>
      <c r="C101" s="160"/>
      <c r="D101" s="158"/>
      <c r="E101" s="160"/>
      <c r="F101" s="163" t="s">
        <v>316</v>
      </c>
      <c r="G101" s="307">
        <v>0</v>
      </c>
      <c r="H101" s="307">
        <f>I101-G101</f>
        <v>0</v>
      </c>
      <c r="I101" s="307">
        <v>0</v>
      </c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</row>
    <row r="102" spans="1:173" ht="15.75">
      <c r="A102" s="160" t="s">
        <v>119</v>
      </c>
      <c r="B102" s="160"/>
      <c r="C102" s="160"/>
      <c r="D102" s="159"/>
      <c r="E102" s="160"/>
      <c r="F102" s="164" t="s">
        <v>9</v>
      </c>
      <c r="G102" s="268">
        <f>+G126+G103</f>
        <v>10000</v>
      </c>
      <c r="H102" s="268">
        <f>+H126+H103</f>
        <v>5125</v>
      </c>
      <c r="I102" s="268">
        <f>+I126+I103</f>
        <v>15125</v>
      </c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</row>
    <row r="103" spans="1:173" ht="15.75">
      <c r="A103" s="160"/>
      <c r="B103" s="160" t="s">
        <v>132</v>
      </c>
      <c r="C103" s="160"/>
      <c r="D103" s="159"/>
      <c r="E103" s="160"/>
      <c r="F103" s="164" t="s">
        <v>42</v>
      </c>
      <c r="G103" s="268">
        <v>10000</v>
      </c>
      <c r="H103" s="268">
        <f>I103-G103</f>
        <v>5125</v>
      </c>
      <c r="I103" s="268">
        <v>15125</v>
      </c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</row>
    <row r="104" spans="1:173" ht="15.75">
      <c r="A104" s="160"/>
      <c r="B104" s="160"/>
      <c r="C104" s="160"/>
      <c r="D104" s="159"/>
      <c r="E104" s="292"/>
      <c r="F104" s="164"/>
      <c r="G104" s="268"/>
      <c r="H104" s="268"/>
      <c r="I104" s="268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</row>
    <row r="105" spans="1:173" ht="15.75">
      <c r="A105" s="160"/>
      <c r="B105" s="258"/>
      <c r="C105" s="258"/>
      <c r="D105" s="259" t="s">
        <v>329</v>
      </c>
      <c r="E105" s="789" t="s">
        <v>330</v>
      </c>
      <c r="F105" s="790"/>
      <c r="G105" s="408">
        <f>+G106</f>
        <v>35000</v>
      </c>
      <c r="H105" s="408">
        <f>I105-G105</f>
        <v>-9500</v>
      </c>
      <c r="I105" s="408">
        <f>+I106</f>
        <v>25500</v>
      </c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</row>
    <row r="106" spans="1:173" ht="15.75">
      <c r="A106" s="311"/>
      <c r="B106" s="431"/>
      <c r="C106" s="431"/>
      <c r="D106" s="311"/>
      <c r="E106" s="310" t="s">
        <v>114</v>
      </c>
      <c r="F106" s="432" t="s">
        <v>115</v>
      </c>
      <c r="G106" s="72">
        <f>+G107+G108+G109</f>
        <v>35000</v>
      </c>
      <c r="H106" s="72">
        <f>+H107+H108+H109</f>
        <v>-9500</v>
      </c>
      <c r="I106" s="72">
        <f t="shared" ref="I106" si="39">+I107+I108+I109</f>
        <v>25500</v>
      </c>
      <c r="J106" s="286"/>
      <c r="K106" s="286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</row>
    <row r="107" spans="1:173" ht="15.75">
      <c r="A107" s="311"/>
      <c r="B107" s="311"/>
      <c r="C107" s="311"/>
      <c r="D107" s="433"/>
      <c r="E107" s="311"/>
      <c r="F107" s="434" t="s">
        <v>123</v>
      </c>
      <c r="G107" s="72">
        <f>+G110-G108-G109</f>
        <v>5000</v>
      </c>
      <c r="H107" s="72">
        <f t="shared" ref="H107:H111" si="40">I107-G107</f>
        <v>-5000</v>
      </c>
      <c r="I107" s="72">
        <f>+I110-I108-I109</f>
        <v>0</v>
      </c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</row>
    <row r="108" spans="1:173" ht="15.75">
      <c r="A108" s="311"/>
      <c r="B108" s="311"/>
      <c r="C108" s="311"/>
      <c r="D108" s="433"/>
      <c r="E108" s="311"/>
      <c r="F108" s="434" t="s">
        <v>124</v>
      </c>
      <c r="G108" s="72">
        <v>30000</v>
      </c>
      <c r="H108" s="72">
        <f>+I108-G108</f>
        <v>-4500</v>
      </c>
      <c r="I108" s="72">
        <v>25500</v>
      </c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</row>
    <row r="109" spans="1:173" ht="15.75">
      <c r="A109" s="311"/>
      <c r="B109" s="311"/>
      <c r="C109" s="311"/>
      <c r="D109" s="433"/>
      <c r="E109" s="311"/>
      <c r="F109" s="434" t="s">
        <v>316</v>
      </c>
      <c r="G109" s="72">
        <v>0</v>
      </c>
      <c r="H109" s="72">
        <f t="shared" si="40"/>
        <v>0</v>
      </c>
      <c r="I109" s="72">
        <v>0</v>
      </c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</row>
    <row r="110" spans="1:173" ht="15.75">
      <c r="A110" s="311" t="s">
        <v>119</v>
      </c>
      <c r="B110" s="311"/>
      <c r="C110" s="311"/>
      <c r="D110" s="431"/>
      <c r="E110" s="311"/>
      <c r="F110" s="105" t="s">
        <v>9</v>
      </c>
      <c r="G110" s="74">
        <f>+G137+G111</f>
        <v>35000</v>
      </c>
      <c r="H110" s="72">
        <f t="shared" si="40"/>
        <v>-9500</v>
      </c>
      <c r="I110" s="74">
        <f>+I137+I111</f>
        <v>25500</v>
      </c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</row>
    <row r="111" spans="1:173" ht="15.75">
      <c r="A111" s="311"/>
      <c r="B111" s="311" t="s">
        <v>120</v>
      </c>
      <c r="C111" s="311"/>
      <c r="D111" s="431"/>
      <c r="E111" s="311"/>
      <c r="F111" s="435" t="s">
        <v>43</v>
      </c>
      <c r="G111" s="74">
        <v>35000</v>
      </c>
      <c r="H111" s="72">
        <f t="shared" si="40"/>
        <v>-9500</v>
      </c>
      <c r="I111" s="74">
        <v>25500</v>
      </c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</row>
    <row r="112" spans="1:173" ht="15.75">
      <c r="A112" s="311"/>
      <c r="B112" s="156"/>
      <c r="C112" s="156"/>
      <c r="D112" s="430"/>
      <c r="E112" s="753"/>
      <c r="F112" s="754"/>
      <c r="G112" s="72"/>
      <c r="H112" s="72"/>
      <c r="I112" s="72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</row>
    <row r="113" spans="1:9" s="1" customFormat="1" ht="17.100000000000001" customHeight="1">
      <c r="A113" s="160"/>
      <c r="B113" s="258"/>
      <c r="C113" s="258"/>
      <c r="D113" s="259" t="s">
        <v>331</v>
      </c>
      <c r="E113" s="789" t="s">
        <v>332</v>
      </c>
      <c r="F113" s="790"/>
      <c r="G113" s="408">
        <f>+G114</f>
        <v>10000</v>
      </c>
      <c r="H113" s="408">
        <f>I113-G113</f>
        <v>-10000</v>
      </c>
      <c r="I113" s="408">
        <f>+I114</f>
        <v>0</v>
      </c>
    </row>
    <row r="114" spans="1:9" s="1" customFormat="1" ht="15.75">
      <c r="A114" s="160"/>
      <c r="B114" s="159"/>
      <c r="C114" s="159"/>
      <c r="D114" s="160"/>
      <c r="E114" s="161" t="s">
        <v>114</v>
      </c>
      <c r="F114" s="162" t="s">
        <v>115</v>
      </c>
      <c r="G114" s="72">
        <f>+G115+G116+G117</f>
        <v>10000</v>
      </c>
      <c r="H114" s="72">
        <f t="shared" ref="H114:H119" si="41">I114-G114</f>
        <v>-10000</v>
      </c>
      <c r="I114" s="72">
        <f>+I115+I116+I117</f>
        <v>0</v>
      </c>
    </row>
    <row r="115" spans="1:9" s="1" customFormat="1" ht="15.75">
      <c r="A115" s="160"/>
      <c r="B115" s="160"/>
      <c r="C115" s="160"/>
      <c r="D115" s="158"/>
      <c r="E115" s="160"/>
      <c r="F115" s="163" t="s">
        <v>123</v>
      </c>
      <c r="G115" s="72">
        <f>+G118-G116-G117</f>
        <v>10000</v>
      </c>
      <c r="H115" s="72">
        <f t="shared" si="41"/>
        <v>-10000</v>
      </c>
      <c r="I115" s="72">
        <f>+I118-I116-I117</f>
        <v>0</v>
      </c>
    </row>
    <row r="116" spans="1:9" s="1" customFormat="1" ht="15.75">
      <c r="A116" s="160"/>
      <c r="B116" s="160"/>
      <c r="C116" s="160"/>
      <c r="D116" s="158"/>
      <c r="E116" s="160"/>
      <c r="F116" s="163" t="s">
        <v>124</v>
      </c>
      <c r="G116" s="72">
        <v>0</v>
      </c>
      <c r="H116" s="72">
        <f t="shared" si="41"/>
        <v>0</v>
      </c>
      <c r="I116" s="72">
        <v>0</v>
      </c>
    </row>
    <row r="117" spans="1:9" s="35" customFormat="1" ht="15.75" customHeight="1">
      <c r="A117" s="160"/>
      <c r="B117" s="160"/>
      <c r="C117" s="160"/>
      <c r="D117" s="158"/>
      <c r="E117" s="160"/>
      <c r="F117" s="163" t="s">
        <v>316</v>
      </c>
      <c r="G117" s="72">
        <v>0</v>
      </c>
      <c r="H117" s="72">
        <f t="shared" si="41"/>
        <v>0</v>
      </c>
      <c r="I117" s="72">
        <v>0</v>
      </c>
    </row>
    <row r="118" spans="1:9" s="35" customFormat="1" ht="15.75">
      <c r="A118" s="160" t="s">
        <v>119</v>
      </c>
      <c r="B118" s="160"/>
      <c r="C118" s="160"/>
      <c r="D118" s="159"/>
      <c r="E118" s="160"/>
      <c r="F118" s="164" t="s">
        <v>9</v>
      </c>
      <c r="G118" s="74">
        <f>+G119</f>
        <v>10000</v>
      </c>
      <c r="H118" s="72">
        <f>I118-G118</f>
        <v>-10000</v>
      </c>
      <c r="I118" s="74">
        <f>+I119</f>
        <v>0</v>
      </c>
    </row>
    <row r="119" spans="1:9" s="35" customFormat="1" ht="15.75">
      <c r="A119" s="160"/>
      <c r="B119" s="160" t="s">
        <v>132</v>
      </c>
      <c r="C119" s="160"/>
      <c r="D119" s="159"/>
      <c r="E119" s="160"/>
      <c r="F119" s="164" t="s">
        <v>42</v>
      </c>
      <c r="G119" s="74">
        <v>10000</v>
      </c>
      <c r="H119" s="72">
        <f t="shared" si="41"/>
        <v>-10000</v>
      </c>
      <c r="I119" s="74">
        <v>0</v>
      </c>
    </row>
    <row r="120" spans="1:9" s="35" customFormat="1" ht="15.75">
      <c r="A120" s="160"/>
      <c r="B120" s="160"/>
      <c r="C120" s="160"/>
      <c r="D120" s="159"/>
      <c r="E120" s="292"/>
      <c r="F120" s="105"/>
      <c r="G120" s="268"/>
      <c r="H120" s="268"/>
      <c r="I120" s="268"/>
    </row>
    <row r="121" spans="1:9" s="35" customFormat="1" ht="15.75">
      <c r="A121" s="160"/>
      <c r="B121" s="258"/>
      <c r="C121" s="258"/>
      <c r="D121" s="259" t="s">
        <v>346</v>
      </c>
      <c r="E121" s="789" t="s">
        <v>361</v>
      </c>
      <c r="F121" s="790"/>
      <c r="G121" s="408">
        <f>+G122</f>
        <v>5000</v>
      </c>
      <c r="H121" s="408">
        <f t="shared" ref="H121:I121" si="42">+H122</f>
        <v>7500</v>
      </c>
      <c r="I121" s="408">
        <f t="shared" si="42"/>
        <v>12500</v>
      </c>
    </row>
    <row r="122" spans="1:9" s="35" customFormat="1" ht="15.75">
      <c r="A122" s="160"/>
      <c r="B122" s="159"/>
      <c r="C122" s="159"/>
      <c r="D122" s="160"/>
      <c r="E122" s="161" t="s">
        <v>114</v>
      </c>
      <c r="F122" s="162" t="s">
        <v>115</v>
      </c>
      <c r="G122" s="307">
        <f t="shared" ref="G122:I123" si="43">+G123</f>
        <v>5000</v>
      </c>
      <c r="H122" s="307">
        <f t="shared" si="43"/>
        <v>7500</v>
      </c>
      <c r="I122" s="307">
        <f t="shared" si="43"/>
        <v>12500</v>
      </c>
    </row>
    <row r="123" spans="1:9" s="34" customFormat="1" ht="15.75">
      <c r="A123" s="160"/>
      <c r="B123" s="160"/>
      <c r="C123" s="160"/>
      <c r="D123" s="158"/>
      <c r="E123" s="160"/>
      <c r="F123" s="163" t="s">
        <v>123</v>
      </c>
      <c r="G123" s="307">
        <f>+G124</f>
        <v>5000</v>
      </c>
      <c r="H123" s="307">
        <f t="shared" ref="H123" si="44">+H124</f>
        <v>7500</v>
      </c>
      <c r="I123" s="307">
        <f t="shared" si="43"/>
        <v>12500</v>
      </c>
    </row>
    <row r="124" spans="1:9" s="35" customFormat="1" ht="15.75">
      <c r="A124" s="160" t="s">
        <v>119</v>
      </c>
      <c r="B124" s="160"/>
      <c r="C124" s="160"/>
      <c r="D124" s="159"/>
      <c r="E124" s="160"/>
      <c r="F124" s="164" t="s">
        <v>9</v>
      </c>
      <c r="G124" s="268">
        <f>G125</f>
        <v>5000</v>
      </c>
      <c r="H124" s="268">
        <f t="shared" ref="H124:I124" si="45">H125</f>
        <v>7500</v>
      </c>
      <c r="I124" s="268">
        <f t="shared" si="45"/>
        <v>12500</v>
      </c>
    </row>
    <row r="125" spans="1:9" s="35" customFormat="1" ht="15.75">
      <c r="A125" s="160"/>
      <c r="B125" s="160" t="s">
        <v>132</v>
      </c>
      <c r="C125" s="160"/>
      <c r="D125" s="159"/>
      <c r="E125" s="160"/>
      <c r="F125" s="164" t="s">
        <v>42</v>
      </c>
      <c r="G125" s="268">
        <v>5000</v>
      </c>
      <c r="H125" s="268">
        <f>+I125-G125</f>
        <v>7500</v>
      </c>
      <c r="I125" s="268">
        <v>12500</v>
      </c>
    </row>
    <row r="126" spans="1:9" s="35" customFormat="1" ht="15.75">
      <c r="A126" s="43"/>
      <c r="B126" s="43"/>
      <c r="C126" s="43"/>
      <c r="D126" s="43"/>
      <c r="E126" s="126"/>
      <c r="F126" s="48"/>
      <c r="G126" s="74"/>
      <c r="H126" s="74"/>
      <c r="I126" s="74"/>
    </row>
    <row r="127" spans="1:9" s="35" customFormat="1" ht="15.75">
      <c r="A127" s="243"/>
      <c r="B127" s="243"/>
      <c r="C127" s="243"/>
      <c r="D127" s="242"/>
      <c r="E127" s="243"/>
      <c r="F127" s="244" t="s">
        <v>301</v>
      </c>
      <c r="G127" s="245">
        <f>+G129+G138+G146+G153+G164+G170+G176+G182</f>
        <v>70000</v>
      </c>
      <c r="H127" s="245">
        <f>+H129+H138+H153</f>
        <v>14631</v>
      </c>
      <c r="I127" s="245">
        <f>+I129+I138+I146+I153+I164+I170+I176+I182</f>
        <v>84631</v>
      </c>
    </row>
    <row r="128" spans="1:9" s="34" customFormat="1" ht="15.75">
      <c r="A128" s="70"/>
      <c r="B128" s="70"/>
      <c r="C128" s="70"/>
      <c r="D128" s="69"/>
      <c r="E128" s="128"/>
      <c r="F128" s="108"/>
      <c r="G128" s="406"/>
      <c r="H128" s="74"/>
      <c r="I128" s="406"/>
    </row>
    <row r="129" spans="1:13" s="34" customFormat="1" ht="15.75">
      <c r="A129" s="247"/>
      <c r="B129" s="247"/>
      <c r="C129" s="247"/>
      <c r="D129" s="246" t="s">
        <v>116</v>
      </c>
      <c r="E129" s="795" t="s">
        <v>117</v>
      </c>
      <c r="F129" s="796"/>
      <c r="G129" s="248">
        <f t="shared" ref="G129:I129" si="46">G130</f>
        <v>5000</v>
      </c>
      <c r="H129" s="248">
        <f>H130</f>
        <v>-4800</v>
      </c>
      <c r="I129" s="248">
        <f t="shared" si="46"/>
        <v>200</v>
      </c>
    </row>
    <row r="130" spans="1:13" s="35" customFormat="1" ht="15.75">
      <c r="A130" s="70"/>
      <c r="B130" s="70"/>
      <c r="C130" s="70"/>
      <c r="D130" s="69"/>
      <c r="E130" s="67" t="s">
        <v>114</v>
      </c>
      <c r="F130" s="115" t="s">
        <v>115</v>
      </c>
      <c r="G130" s="72">
        <f>G131+G134</f>
        <v>5000</v>
      </c>
      <c r="H130" s="72">
        <f t="shared" ref="H130:I130" si="47">H131+H134</f>
        <v>-4800</v>
      </c>
      <c r="I130" s="72">
        <f t="shared" si="47"/>
        <v>200</v>
      </c>
    </row>
    <row r="131" spans="1:13" s="35" customFormat="1" ht="15.75">
      <c r="A131" s="70"/>
      <c r="B131" s="70"/>
      <c r="C131" s="70"/>
      <c r="D131" s="69"/>
      <c r="E131" s="68"/>
      <c r="F131" s="108" t="s">
        <v>118</v>
      </c>
      <c r="G131" s="72">
        <f>G132</f>
        <v>0</v>
      </c>
      <c r="H131" s="72">
        <f t="shared" ref="H131:I131" si="48">H132</f>
        <v>200</v>
      </c>
      <c r="I131" s="72">
        <f t="shared" si="48"/>
        <v>200</v>
      </c>
    </row>
    <row r="132" spans="1:13" s="35" customFormat="1" ht="15.75">
      <c r="A132" s="43" t="s">
        <v>91</v>
      </c>
      <c r="B132" s="43"/>
      <c r="C132" s="43"/>
      <c r="D132" s="43"/>
      <c r="E132" s="39"/>
      <c r="F132" s="48" t="s">
        <v>8</v>
      </c>
      <c r="G132" s="116">
        <f>+G133</f>
        <v>0</v>
      </c>
      <c r="H132" s="116">
        <f t="shared" ref="H132:I132" si="49">+H133</f>
        <v>200</v>
      </c>
      <c r="I132" s="116">
        <f t="shared" si="49"/>
        <v>200</v>
      </c>
    </row>
    <row r="133" spans="1:13" s="36" customFormat="1" ht="15.75">
      <c r="A133" s="43"/>
      <c r="B133" s="43" t="s">
        <v>92</v>
      </c>
      <c r="C133" s="43"/>
      <c r="D133" s="43"/>
      <c r="E133" s="39"/>
      <c r="F133" s="48" t="s">
        <v>37</v>
      </c>
      <c r="G133" s="116">
        <v>0</v>
      </c>
      <c r="H133" s="116">
        <f>I133-G133</f>
        <v>200</v>
      </c>
      <c r="I133" s="116">
        <v>200</v>
      </c>
    </row>
    <row r="134" spans="1:13" s="49" customFormat="1" ht="17.100000000000001" customHeight="1">
      <c r="A134" s="43"/>
      <c r="B134" s="43"/>
      <c r="C134" s="43"/>
      <c r="D134" s="43"/>
      <c r="E134" s="39"/>
      <c r="F134" s="108" t="s">
        <v>118</v>
      </c>
      <c r="G134" s="72">
        <f>G135</f>
        <v>5000</v>
      </c>
      <c r="H134" s="72">
        <f t="shared" ref="H134:I134" si="50">H135</f>
        <v>-5000</v>
      </c>
      <c r="I134" s="72">
        <f t="shared" si="50"/>
        <v>0</v>
      </c>
    </row>
    <row r="135" spans="1:13" s="49" customFormat="1" ht="15.75">
      <c r="A135" s="70" t="s">
        <v>119</v>
      </c>
      <c r="B135" s="70"/>
      <c r="C135" s="70"/>
      <c r="D135" s="70"/>
      <c r="E135" s="68"/>
      <c r="F135" s="105" t="s">
        <v>9</v>
      </c>
      <c r="G135" s="74">
        <f>SUM(G136)</f>
        <v>5000</v>
      </c>
      <c r="H135" s="74">
        <f t="shared" ref="H135:I135" si="51">SUM(H136)</f>
        <v>-5000</v>
      </c>
      <c r="I135" s="74">
        <f t="shared" si="51"/>
        <v>0</v>
      </c>
    </row>
    <row r="136" spans="1:13" s="49" customFormat="1" ht="15.75">
      <c r="A136" s="70"/>
      <c r="B136" s="70" t="s">
        <v>120</v>
      </c>
      <c r="C136" s="70"/>
      <c r="D136" s="70"/>
      <c r="E136" s="68"/>
      <c r="F136" s="105" t="s">
        <v>43</v>
      </c>
      <c r="G136" s="74">
        <v>5000</v>
      </c>
      <c r="H136" s="116">
        <f>I136-G136</f>
        <v>-5000</v>
      </c>
      <c r="I136" s="74">
        <v>0</v>
      </c>
    </row>
    <row r="137" spans="1:13" s="49" customFormat="1" ht="15.75">
      <c r="A137" s="70"/>
      <c r="B137" s="70"/>
      <c r="C137" s="70"/>
      <c r="D137" s="69"/>
      <c r="E137" s="128"/>
      <c r="F137" s="105"/>
      <c r="G137" s="74"/>
      <c r="H137" s="74"/>
      <c r="I137" s="74"/>
    </row>
    <row r="138" spans="1:13" s="49" customFormat="1" ht="21" customHeight="1">
      <c r="A138" s="249"/>
      <c r="B138" s="249"/>
      <c r="C138" s="249"/>
      <c r="D138" s="250" t="s">
        <v>121</v>
      </c>
      <c r="E138" s="797" t="s">
        <v>122</v>
      </c>
      <c r="F138" s="798"/>
      <c r="G138" s="251">
        <f t="shared" ref="G138:I138" si="52">+G139</f>
        <v>0</v>
      </c>
      <c r="H138" s="251">
        <f>I138-G138</f>
        <v>91</v>
      </c>
      <c r="I138" s="251">
        <f t="shared" si="52"/>
        <v>91</v>
      </c>
    </row>
    <row r="139" spans="1:13" s="49" customFormat="1" ht="21" customHeight="1">
      <c r="A139" s="39"/>
      <c r="B139" s="39"/>
      <c r="C139" s="39"/>
      <c r="D139" s="40"/>
      <c r="E139" s="38" t="s">
        <v>114</v>
      </c>
      <c r="F139" s="42" t="s">
        <v>115</v>
      </c>
      <c r="G139" s="41">
        <f>G140+G141+G142</f>
        <v>0</v>
      </c>
      <c r="H139" s="479">
        <f t="shared" ref="H139:H144" si="53">I139-G139</f>
        <v>91</v>
      </c>
      <c r="I139" s="41">
        <f>I140+I141+I142</f>
        <v>91</v>
      </c>
      <c r="J139" s="293"/>
      <c r="K139" s="293"/>
    </row>
    <row r="140" spans="1:13" s="49" customFormat="1" ht="21" customHeight="1">
      <c r="A140" s="39"/>
      <c r="B140" s="39"/>
      <c r="C140" s="39"/>
      <c r="D140" s="40"/>
      <c r="E140" s="39"/>
      <c r="F140" s="44" t="s">
        <v>123</v>
      </c>
      <c r="G140" s="41">
        <f>+G143-G142-G141</f>
        <v>0</v>
      </c>
      <c r="H140" s="479">
        <f t="shared" si="53"/>
        <v>91</v>
      </c>
      <c r="I140" s="41">
        <f>+I143-I142-I141</f>
        <v>91</v>
      </c>
    </row>
    <row r="141" spans="1:13" s="49" customFormat="1" ht="21" customHeight="1">
      <c r="A141" s="39"/>
      <c r="B141" s="39"/>
      <c r="C141" s="39"/>
      <c r="D141" s="40"/>
      <c r="E141" s="39"/>
      <c r="F141" s="44" t="s">
        <v>98</v>
      </c>
      <c r="G141" s="41">
        <v>0</v>
      </c>
      <c r="H141" s="479">
        <f t="shared" si="53"/>
        <v>0</v>
      </c>
      <c r="I141" s="41">
        <v>0</v>
      </c>
    </row>
    <row r="142" spans="1:13" s="49" customFormat="1" ht="21" customHeight="1">
      <c r="A142" s="39"/>
      <c r="B142" s="39"/>
      <c r="C142" s="39"/>
      <c r="D142" s="40"/>
      <c r="E142" s="39"/>
      <c r="F142" s="44" t="s">
        <v>124</v>
      </c>
      <c r="G142" s="41">
        <v>0</v>
      </c>
      <c r="H142" s="479">
        <f t="shared" si="53"/>
        <v>0</v>
      </c>
      <c r="I142" s="41">
        <v>0</v>
      </c>
    </row>
    <row r="143" spans="1:13" s="49" customFormat="1" ht="15.75">
      <c r="A143" s="39" t="s">
        <v>119</v>
      </c>
      <c r="B143" s="39"/>
      <c r="C143" s="39"/>
      <c r="D143" s="43"/>
      <c r="E143" s="39"/>
      <c r="F143" s="50" t="s">
        <v>9</v>
      </c>
      <c r="G143" s="47">
        <f>G144</f>
        <v>0</v>
      </c>
      <c r="H143" s="479">
        <f t="shared" si="53"/>
        <v>91</v>
      </c>
      <c r="I143" s="47">
        <f>I144</f>
        <v>91</v>
      </c>
    </row>
    <row r="144" spans="1:13" s="49" customFormat="1" ht="15.75">
      <c r="A144" s="68"/>
      <c r="B144" s="39" t="s">
        <v>125</v>
      </c>
      <c r="C144" s="39"/>
      <c r="D144" s="43"/>
      <c r="E144" s="39"/>
      <c r="F144" s="48" t="s">
        <v>44</v>
      </c>
      <c r="G144" s="47">
        <v>0</v>
      </c>
      <c r="H144" s="479">
        <f t="shared" si="53"/>
        <v>91</v>
      </c>
      <c r="I144" s="47">
        <v>91</v>
      </c>
      <c r="J144" s="309"/>
      <c r="M144" s="289"/>
    </row>
    <row r="145" spans="1:13" s="49" customFormat="1" ht="15.75">
      <c r="A145" s="39"/>
      <c r="B145" s="39"/>
      <c r="C145" s="39"/>
      <c r="D145" s="40"/>
      <c r="E145" s="39"/>
      <c r="F145" s="50"/>
      <c r="G145" s="47"/>
      <c r="H145" s="47"/>
      <c r="I145" s="47"/>
      <c r="J145" s="293"/>
      <c r="M145" s="289"/>
    </row>
    <row r="146" spans="1:13" s="49" customFormat="1" ht="15.75">
      <c r="A146" s="249"/>
      <c r="B146" s="249"/>
      <c r="C146" s="249"/>
      <c r="D146" s="253" t="s">
        <v>126</v>
      </c>
      <c r="E146" s="791" t="s">
        <v>127</v>
      </c>
      <c r="F146" s="792"/>
      <c r="G146" s="252">
        <f t="shared" ref="G146:I146" si="54">G147</f>
        <v>0</v>
      </c>
      <c r="H146" s="252">
        <f t="shared" si="54"/>
        <v>0</v>
      </c>
      <c r="I146" s="252">
        <f t="shared" si="54"/>
        <v>0</v>
      </c>
      <c r="J146" s="293"/>
      <c r="K146" s="293"/>
    </row>
    <row r="147" spans="1:13" s="49" customFormat="1" ht="15.75">
      <c r="A147" s="39"/>
      <c r="B147" s="39"/>
      <c r="C147" s="39"/>
      <c r="D147" s="40"/>
      <c r="E147" s="38" t="s">
        <v>114</v>
      </c>
      <c r="F147" s="42" t="s">
        <v>115</v>
      </c>
      <c r="G147" s="41">
        <f>+G148+G149</f>
        <v>0</v>
      </c>
      <c r="H147" s="41">
        <f t="shared" ref="H147:I147" si="55">+H148+H149</f>
        <v>0</v>
      </c>
      <c r="I147" s="41">
        <f t="shared" si="55"/>
        <v>0</v>
      </c>
    </row>
    <row r="148" spans="1:13" s="49" customFormat="1" ht="15.75">
      <c r="A148" s="39"/>
      <c r="B148" s="39"/>
      <c r="C148" s="39"/>
      <c r="D148" s="40"/>
      <c r="E148" s="39"/>
      <c r="F148" s="44" t="s">
        <v>123</v>
      </c>
      <c r="G148" s="41">
        <v>0</v>
      </c>
      <c r="H148" s="41">
        <v>0</v>
      </c>
      <c r="I148" s="41">
        <v>0</v>
      </c>
    </row>
    <row r="149" spans="1:13" s="49" customFormat="1" ht="15.75">
      <c r="A149" s="39"/>
      <c r="B149" s="39"/>
      <c r="C149" s="39"/>
      <c r="D149" s="40"/>
      <c r="E149" s="39"/>
      <c r="F149" s="45" t="s">
        <v>124</v>
      </c>
      <c r="G149" s="41">
        <f>G151</f>
        <v>0</v>
      </c>
      <c r="H149" s="41">
        <f t="shared" ref="H149:I149" si="56">H151</f>
        <v>0</v>
      </c>
      <c r="I149" s="41">
        <f t="shared" si="56"/>
        <v>0</v>
      </c>
    </row>
    <row r="150" spans="1:13" s="49" customFormat="1" ht="15.75">
      <c r="A150" s="39" t="s">
        <v>119</v>
      </c>
      <c r="B150" s="39"/>
      <c r="C150" s="39"/>
      <c r="D150" s="43"/>
      <c r="E150" s="39"/>
      <c r="F150" s="50" t="s">
        <v>9</v>
      </c>
      <c r="G150" s="47">
        <f>SUM(G151)</f>
        <v>0</v>
      </c>
      <c r="H150" s="47">
        <f t="shared" ref="H150:I150" si="57">SUM(H151)</f>
        <v>0</v>
      </c>
      <c r="I150" s="47">
        <f t="shared" si="57"/>
        <v>0</v>
      </c>
    </row>
    <row r="151" spans="1:13" s="49" customFormat="1" ht="15.75">
      <c r="A151" s="39"/>
      <c r="B151" s="39" t="s">
        <v>120</v>
      </c>
      <c r="C151" s="39"/>
      <c r="D151" s="43"/>
      <c r="E151" s="39"/>
      <c r="F151" s="50" t="s">
        <v>43</v>
      </c>
      <c r="G151" s="47">
        <v>0</v>
      </c>
      <c r="H151" s="47">
        <v>0</v>
      </c>
      <c r="I151" s="47">
        <v>0</v>
      </c>
    </row>
    <row r="152" spans="1:13" s="49" customFormat="1" ht="15.75">
      <c r="A152" s="39"/>
      <c r="B152" s="39"/>
      <c r="C152" s="39"/>
      <c r="D152" s="43"/>
      <c r="E152" s="126"/>
      <c r="F152" s="48"/>
      <c r="G152" s="47"/>
      <c r="H152" s="47"/>
      <c r="I152" s="47"/>
    </row>
    <row r="153" spans="1:13" s="49" customFormat="1" ht="15.75" customHeight="1">
      <c r="A153" s="315"/>
      <c r="B153" s="254"/>
      <c r="C153" s="254"/>
      <c r="D153" s="255" t="s">
        <v>128</v>
      </c>
      <c r="E153" s="793" t="s">
        <v>129</v>
      </c>
      <c r="F153" s="794"/>
      <c r="G153" s="248">
        <f t="shared" ref="G153:I153" si="58">+G154</f>
        <v>65000</v>
      </c>
      <c r="H153" s="248">
        <f t="shared" si="58"/>
        <v>19340</v>
      </c>
      <c r="I153" s="248">
        <f t="shared" si="58"/>
        <v>84340</v>
      </c>
    </row>
    <row r="154" spans="1:13" s="49" customFormat="1" ht="31.5">
      <c r="A154" s="66"/>
      <c r="B154" s="43"/>
      <c r="C154" s="43"/>
      <c r="D154" s="39"/>
      <c r="E154" s="38" t="s">
        <v>130</v>
      </c>
      <c r="F154" s="45" t="s">
        <v>131</v>
      </c>
      <c r="G154" s="107">
        <f>+G155+G159+G160</f>
        <v>65000</v>
      </c>
      <c r="H154" s="107">
        <f>+H155+H159+H160</f>
        <v>19340</v>
      </c>
      <c r="I154" s="107">
        <f>+I155+I159+I160</f>
        <v>84340</v>
      </c>
    </row>
    <row r="155" spans="1:13" s="49" customFormat="1" ht="15.75">
      <c r="A155" s="43"/>
      <c r="B155" s="43"/>
      <c r="C155" s="43"/>
      <c r="D155" s="38"/>
      <c r="E155" s="39"/>
      <c r="F155" s="45" t="s">
        <v>123</v>
      </c>
      <c r="G155" s="107">
        <v>5000</v>
      </c>
      <c r="H155" s="107">
        <f>+I155-G155</f>
        <v>200</v>
      </c>
      <c r="I155" s="107">
        <v>5200</v>
      </c>
    </row>
    <row r="156" spans="1:13" s="49" customFormat="1" ht="15.75">
      <c r="A156" s="40" t="s">
        <v>91</v>
      </c>
      <c r="B156" s="43"/>
      <c r="C156" s="43"/>
      <c r="D156" s="43"/>
      <c r="E156" s="39"/>
      <c r="F156" s="48" t="s">
        <v>8</v>
      </c>
      <c r="G156" s="74">
        <f>+G157</f>
        <v>5000</v>
      </c>
      <c r="H156" s="74">
        <f t="shared" ref="H156:I156" si="59">+H157</f>
        <v>200</v>
      </c>
      <c r="I156" s="74">
        <f t="shared" si="59"/>
        <v>5200</v>
      </c>
    </row>
    <row r="157" spans="1:13" s="49" customFormat="1" ht="15.75" customHeight="1">
      <c r="A157" s="43"/>
      <c r="B157" s="43" t="s">
        <v>92</v>
      </c>
      <c r="C157" s="43"/>
      <c r="D157" s="43"/>
      <c r="E157" s="39"/>
      <c r="F157" s="48" t="s">
        <v>37</v>
      </c>
      <c r="G157" s="74">
        <v>5000</v>
      </c>
      <c r="H157" s="325">
        <f>I157-G157</f>
        <v>200</v>
      </c>
      <c r="I157" s="74">
        <v>5200</v>
      </c>
    </row>
    <row r="158" spans="1:13" s="49" customFormat="1" ht="15.75">
      <c r="A158" s="43"/>
      <c r="B158" s="43"/>
      <c r="C158" s="43"/>
      <c r="D158" s="296"/>
      <c r="E158" s="197"/>
      <c r="F158" s="297"/>
      <c r="G158" s="41"/>
      <c r="H158" s="307"/>
      <c r="I158" s="41"/>
    </row>
    <row r="159" spans="1:13" s="49" customFormat="1" ht="15.75" customHeight="1">
      <c r="A159" s="43"/>
      <c r="B159" s="43"/>
      <c r="C159" s="43"/>
      <c r="D159" s="296"/>
      <c r="E159" s="197"/>
      <c r="F159" s="45" t="s">
        <v>123</v>
      </c>
      <c r="G159" s="41">
        <v>20000</v>
      </c>
      <c r="H159" s="41">
        <f>I159-G159</f>
        <v>10840</v>
      </c>
      <c r="I159" s="41">
        <v>30840</v>
      </c>
    </row>
    <row r="160" spans="1:13" s="49" customFormat="1" ht="33.75" customHeight="1">
      <c r="A160" s="43"/>
      <c r="B160" s="43"/>
      <c r="C160" s="43"/>
      <c r="D160" s="296"/>
      <c r="E160" s="197"/>
      <c r="F160" s="45" t="s">
        <v>124</v>
      </c>
      <c r="G160" s="41">
        <v>40000</v>
      </c>
      <c r="H160" s="307">
        <f>I160-G160</f>
        <v>8300</v>
      </c>
      <c r="I160" s="41">
        <v>48300</v>
      </c>
    </row>
    <row r="161" spans="1:9" s="49" customFormat="1" ht="15.75" customHeight="1">
      <c r="A161" s="40" t="s">
        <v>119</v>
      </c>
      <c r="B161" s="43"/>
      <c r="C161" s="43"/>
      <c r="D161" s="198"/>
      <c r="E161" s="197"/>
      <c r="F161" s="214" t="s">
        <v>9</v>
      </c>
      <c r="G161" s="47">
        <f>SUM(G162)</f>
        <v>60000</v>
      </c>
      <c r="H161" s="47">
        <f t="shared" ref="H161:I161" si="60">SUM(H162)</f>
        <v>19140</v>
      </c>
      <c r="I161" s="47">
        <f t="shared" si="60"/>
        <v>79140</v>
      </c>
    </row>
    <row r="162" spans="1:9" s="49" customFormat="1" ht="15.75" customHeight="1">
      <c r="A162" s="43"/>
      <c r="B162" s="43" t="s">
        <v>125</v>
      </c>
      <c r="C162" s="294"/>
      <c r="D162" s="206"/>
      <c r="E162" s="200"/>
      <c r="F162" s="295" t="s">
        <v>44</v>
      </c>
      <c r="G162" s="47">
        <v>60000</v>
      </c>
      <c r="H162" s="268">
        <f>I162-G162</f>
        <v>19140</v>
      </c>
      <c r="I162" s="47">
        <v>79140</v>
      </c>
    </row>
    <row r="163" spans="1:9" s="49" customFormat="1" ht="15.75" customHeight="1">
      <c r="A163" s="43"/>
      <c r="B163" s="43"/>
      <c r="C163" s="294"/>
      <c r="D163" s="206"/>
      <c r="E163" s="200"/>
      <c r="F163" s="295"/>
      <c r="G163" s="47"/>
      <c r="H163" s="47"/>
      <c r="I163" s="47"/>
    </row>
    <row r="164" spans="1:9" s="49" customFormat="1" ht="15.75" customHeight="1">
      <c r="A164" s="249"/>
      <c r="B164" s="249"/>
      <c r="C164" s="249"/>
      <c r="D164" s="253" t="s">
        <v>133</v>
      </c>
      <c r="E164" s="804" t="s">
        <v>134</v>
      </c>
      <c r="F164" s="805"/>
      <c r="G164" s="252">
        <f>G165</f>
        <v>0</v>
      </c>
      <c r="H164" s="252">
        <f t="shared" ref="H164:I164" si="61">H165</f>
        <v>0</v>
      </c>
      <c r="I164" s="252">
        <f t="shared" si="61"/>
        <v>0</v>
      </c>
    </row>
    <row r="165" spans="1:9" s="49" customFormat="1" ht="15.75" customHeight="1">
      <c r="A165" s="39"/>
      <c r="B165" s="39"/>
      <c r="C165" s="39"/>
      <c r="D165" s="40"/>
      <c r="E165" s="38" t="s">
        <v>114</v>
      </c>
      <c r="F165" s="42" t="s">
        <v>115</v>
      </c>
      <c r="G165" s="41">
        <f t="shared" ref="G165:I166" si="62">G166</f>
        <v>0</v>
      </c>
      <c r="H165" s="41">
        <f t="shared" si="62"/>
        <v>0</v>
      </c>
      <c r="I165" s="41">
        <f t="shared" si="62"/>
        <v>0</v>
      </c>
    </row>
    <row r="166" spans="1:9" s="49" customFormat="1" ht="15.75" customHeight="1">
      <c r="A166" s="39"/>
      <c r="B166" s="39"/>
      <c r="C166" s="39"/>
      <c r="D166" s="40"/>
      <c r="E166" s="39"/>
      <c r="F166" s="44" t="s">
        <v>123</v>
      </c>
      <c r="G166" s="41">
        <f t="shared" si="62"/>
        <v>0</v>
      </c>
      <c r="H166" s="41">
        <f t="shared" si="62"/>
        <v>0</v>
      </c>
      <c r="I166" s="41">
        <f t="shared" si="62"/>
        <v>0</v>
      </c>
    </row>
    <row r="167" spans="1:9" s="49" customFormat="1" ht="15.75" customHeight="1">
      <c r="A167" s="39" t="s">
        <v>119</v>
      </c>
      <c r="B167" s="39"/>
      <c r="C167" s="39"/>
      <c r="D167" s="43"/>
      <c r="E167" s="39"/>
      <c r="F167" s="50" t="s">
        <v>9</v>
      </c>
      <c r="G167" s="47">
        <f>SUM(G168)</f>
        <v>0</v>
      </c>
      <c r="H167" s="47">
        <f t="shared" ref="H167:I167" si="63">SUM(H168)</f>
        <v>0</v>
      </c>
      <c r="I167" s="47">
        <f t="shared" si="63"/>
        <v>0</v>
      </c>
    </row>
    <row r="168" spans="1:9" s="49" customFormat="1" ht="15.75" customHeight="1">
      <c r="A168" s="39"/>
      <c r="B168" s="39" t="s">
        <v>120</v>
      </c>
      <c r="C168" s="39"/>
      <c r="D168" s="43"/>
      <c r="E168" s="39"/>
      <c r="F168" s="50" t="s">
        <v>43</v>
      </c>
      <c r="G168" s="47">
        <v>0</v>
      </c>
      <c r="H168" s="47">
        <f>I168-G168</f>
        <v>0</v>
      </c>
      <c r="I168" s="47">
        <v>0</v>
      </c>
    </row>
    <row r="169" spans="1:9" s="49" customFormat="1" ht="15.75" customHeight="1">
      <c r="A169" s="39"/>
      <c r="B169" s="39"/>
      <c r="C169" s="39"/>
      <c r="D169" s="40"/>
      <c r="E169" s="126"/>
      <c r="F169" s="51"/>
      <c r="G169" s="47"/>
      <c r="H169" s="47"/>
      <c r="I169" s="47"/>
    </row>
    <row r="170" spans="1:9" s="49" customFormat="1" ht="15.75" customHeight="1">
      <c r="A170" s="249"/>
      <c r="B170" s="249"/>
      <c r="C170" s="249"/>
      <c r="D170" s="253" t="s">
        <v>135</v>
      </c>
      <c r="E170" s="791" t="s">
        <v>136</v>
      </c>
      <c r="F170" s="792"/>
      <c r="G170" s="252">
        <f t="shared" ref="G170:I172" si="64">G171</f>
        <v>0</v>
      </c>
      <c r="H170" s="252">
        <f t="shared" si="64"/>
        <v>0</v>
      </c>
      <c r="I170" s="252">
        <f t="shared" si="64"/>
        <v>0</v>
      </c>
    </row>
    <row r="171" spans="1:9" s="49" customFormat="1" ht="31.5">
      <c r="A171" s="39"/>
      <c r="B171" s="39"/>
      <c r="C171" s="39"/>
      <c r="D171" s="40"/>
      <c r="E171" s="38" t="s">
        <v>130</v>
      </c>
      <c r="F171" s="45" t="s">
        <v>131</v>
      </c>
      <c r="G171" s="41">
        <f t="shared" si="64"/>
        <v>0</v>
      </c>
      <c r="H171" s="41">
        <f t="shared" si="64"/>
        <v>0</v>
      </c>
      <c r="I171" s="41">
        <f t="shared" si="64"/>
        <v>0</v>
      </c>
    </row>
    <row r="172" spans="1:9" s="49" customFormat="1" ht="15.75">
      <c r="A172" s="39"/>
      <c r="B172" s="39"/>
      <c r="C172" s="39"/>
      <c r="D172" s="40"/>
      <c r="E172" s="39"/>
      <c r="F172" s="44" t="s">
        <v>98</v>
      </c>
      <c r="G172" s="41">
        <f t="shared" si="64"/>
        <v>0</v>
      </c>
      <c r="H172" s="41">
        <f t="shared" si="64"/>
        <v>0</v>
      </c>
      <c r="I172" s="41">
        <f t="shared" si="64"/>
        <v>0</v>
      </c>
    </row>
    <row r="173" spans="1:9" s="49" customFormat="1" ht="15.75">
      <c r="A173" s="39" t="s">
        <v>119</v>
      </c>
      <c r="B173" s="39"/>
      <c r="C173" s="39"/>
      <c r="D173" s="43"/>
      <c r="E173" s="39"/>
      <c r="F173" s="50" t="s">
        <v>9</v>
      </c>
      <c r="G173" s="47">
        <f>SUM(G174)</f>
        <v>0</v>
      </c>
      <c r="H173" s="47">
        <f t="shared" ref="H173:I173" si="65">SUM(H174)</f>
        <v>0</v>
      </c>
      <c r="I173" s="47">
        <f t="shared" si="65"/>
        <v>0</v>
      </c>
    </row>
    <row r="174" spans="1:9" s="49" customFormat="1" ht="15.75">
      <c r="A174" s="39"/>
      <c r="B174" s="39" t="s">
        <v>120</v>
      </c>
      <c r="C174" s="39"/>
      <c r="D174" s="43"/>
      <c r="E174" s="39"/>
      <c r="F174" s="50" t="s">
        <v>43</v>
      </c>
      <c r="G174" s="47">
        <v>0</v>
      </c>
      <c r="H174" s="47">
        <f>I174-G174</f>
        <v>0</v>
      </c>
      <c r="I174" s="47">
        <v>0</v>
      </c>
    </row>
    <row r="175" spans="1:9" s="49" customFormat="1" ht="15.75" customHeight="1">
      <c r="A175" s="39"/>
      <c r="B175" s="39"/>
      <c r="C175" s="39"/>
      <c r="D175" s="40"/>
      <c r="E175" s="126"/>
      <c r="F175" s="51"/>
      <c r="G175" s="47"/>
      <c r="H175" s="47"/>
      <c r="I175" s="47"/>
    </row>
    <row r="176" spans="1:9" s="49" customFormat="1" ht="15.75">
      <c r="A176" s="249"/>
      <c r="B176" s="249"/>
      <c r="C176" s="249"/>
      <c r="D176" s="253" t="s">
        <v>137</v>
      </c>
      <c r="E176" s="791" t="s">
        <v>138</v>
      </c>
      <c r="F176" s="792"/>
      <c r="G176" s="252">
        <f t="shared" ref="G176:I178" si="66">G177</f>
        <v>0</v>
      </c>
      <c r="H176" s="252">
        <f t="shared" si="66"/>
        <v>0</v>
      </c>
      <c r="I176" s="252">
        <f t="shared" si="66"/>
        <v>0</v>
      </c>
    </row>
    <row r="177" spans="1:9" s="49" customFormat="1" ht="31.5">
      <c r="A177" s="39"/>
      <c r="B177" s="39"/>
      <c r="C177" s="39"/>
      <c r="D177" s="40"/>
      <c r="E177" s="38" t="s">
        <v>130</v>
      </c>
      <c r="F177" s="45" t="s">
        <v>131</v>
      </c>
      <c r="G177" s="41">
        <f t="shared" si="66"/>
        <v>0</v>
      </c>
      <c r="H177" s="41">
        <f t="shared" si="66"/>
        <v>0</v>
      </c>
      <c r="I177" s="41">
        <f t="shared" si="66"/>
        <v>0</v>
      </c>
    </row>
    <row r="178" spans="1:9" s="49" customFormat="1" ht="15.75">
      <c r="A178" s="39"/>
      <c r="B178" s="39"/>
      <c r="C178" s="39"/>
      <c r="D178" s="40"/>
      <c r="E178" s="39"/>
      <c r="F178" s="44" t="s">
        <v>123</v>
      </c>
      <c r="G178" s="41">
        <f t="shared" si="66"/>
        <v>0</v>
      </c>
      <c r="H178" s="41">
        <f t="shared" si="66"/>
        <v>0</v>
      </c>
      <c r="I178" s="41">
        <f t="shared" si="66"/>
        <v>0</v>
      </c>
    </row>
    <row r="179" spans="1:9" s="49" customFormat="1" ht="15.75">
      <c r="A179" s="39" t="s">
        <v>119</v>
      </c>
      <c r="B179" s="39"/>
      <c r="C179" s="39"/>
      <c r="D179" s="43"/>
      <c r="E179" s="39"/>
      <c r="F179" s="50" t="s">
        <v>9</v>
      </c>
      <c r="G179" s="47">
        <f>SUM(G180)</f>
        <v>0</v>
      </c>
      <c r="H179" s="47">
        <f t="shared" ref="H179:I179" si="67">SUM(H180)</f>
        <v>0</v>
      </c>
      <c r="I179" s="47">
        <f t="shared" si="67"/>
        <v>0</v>
      </c>
    </row>
    <row r="180" spans="1:9" s="49" customFormat="1" ht="15.75">
      <c r="A180" s="39"/>
      <c r="B180" s="39" t="s">
        <v>120</v>
      </c>
      <c r="C180" s="39"/>
      <c r="D180" s="43"/>
      <c r="E180" s="39"/>
      <c r="F180" s="50" t="s">
        <v>43</v>
      </c>
      <c r="G180" s="47">
        <v>0</v>
      </c>
      <c r="H180" s="47">
        <f>I180-G180</f>
        <v>0</v>
      </c>
      <c r="I180" s="47">
        <v>0</v>
      </c>
    </row>
    <row r="181" spans="1:9" s="49" customFormat="1" ht="15.75">
      <c r="A181" s="39"/>
      <c r="B181" s="39"/>
      <c r="C181" s="39"/>
      <c r="D181" s="43"/>
      <c r="E181" s="39"/>
      <c r="F181" s="50"/>
      <c r="G181" s="47"/>
      <c r="H181" s="47"/>
      <c r="I181" s="47"/>
    </row>
    <row r="182" spans="1:9" s="34" customFormat="1" ht="16.5" customHeight="1">
      <c r="A182" s="249"/>
      <c r="B182" s="249"/>
      <c r="C182" s="249"/>
      <c r="D182" s="253" t="s">
        <v>321</v>
      </c>
      <c r="E182" s="791" t="s">
        <v>322</v>
      </c>
      <c r="F182" s="792"/>
      <c r="G182" s="252">
        <f>+G183</f>
        <v>0</v>
      </c>
      <c r="H182" s="252">
        <f t="shared" ref="H182:I182" si="68">+H183</f>
        <v>0</v>
      </c>
      <c r="I182" s="252">
        <f t="shared" si="68"/>
        <v>0</v>
      </c>
    </row>
    <row r="183" spans="1:9" s="34" customFormat="1" ht="31.5">
      <c r="A183" s="39"/>
      <c r="B183" s="39"/>
      <c r="C183" s="39"/>
      <c r="D183" s="40"/>
      <c r="E183" s="38" t="s">
        <v>114</v>
      </c>
      <c r="F183" s="45" t="s">
        <v>131</v>
      </c>
      <c r="G183" s="41">
        <f>+G184+G185</f>
        <v>0</v>
      </c>
      <c r="H183" s="41">
        <f t="shared" ref="H183:I183" si="69">+H184+H185</f>
        <v>0</v>
      </c>
      <c r="I183" s="41">
        <f t="shared" si="69"/>
        <v>0</v>
      </c>
    </row>
    <row r="184" spans="1:9" s="34" customFormat="1" ht="15.75">
      <c r="A184" s="39"/>
      <c r="B184" s="39"/>
      <c r="C184" s="39"/>
      <c r="D184" s="40"/>
      <c r="E184" s="39"/>
      <c r="F184" s="44" t="s">
        <v>123</v>
      </c>
      <c r="G184" s="41">
        <v>0</v>
      </c>
      <c r="H184" s="41">
        <v>0</v>
      </c>
      <c r="I184" s="41">
        <v>0</v>
      </c>
    </row>
    <row r="185" spans="1:9" s="35" customFormat="1" ht="15.75">
      <c r="A185" s="39"/>
      <c r="B185" s="39"/>
      <c r="C185" s="39"/>
      <c r="D185" s="40"/>
      <c r="E185" s="39"/>
      <c r="F185" s="45" t="s">
        <v>124</v>
      </c>
      <c r="G185" s="41">
        <v>0</v>
      </c>
      <c r="H185" s="41">
        <v>0</v>
      </c>
      <c r="I185" s="41">
        <v>0</v>
      </c>
    </row>
    <row r="186" spans="1:9" s="35" customFormat="1" ht="15.75">
      <c r="A186" s="39" t="s">
        <v>119</v>
      </c>
      <c r="B186" s="39"/>
      <c r="C186" s="39"/>
      <c r="D186" s="43"/>
      <c r="E186" s="39"/>
      <c r="F186" s="50" t="s">
        <v>9</v>
      </c>
      <c r="G186" s="47">
        <f>SUM(G187)</f>
        <v>0</v>
      </c>
      <c r="H186" s="47">
        <f t="shared" ref="H186:I186" si="70">SUM(H187)</f>
        <v>0</v>
      </c>
      <c r="I186" s="47">
        <f t="shared" si="70"/>
        <v>0</v>
      </c>
    </row>
    <row r="187" spans="1:9" s="35" customFormat="1" ht="15.75">
      <c r="A187" s="39"/>
      <c r="B187" s="39" t="s">
        <v>120</v>
      </c>
      <c r="C187" s="39"/>
      <c r="D187" s="43"/>
      <c r="E187" s="39"/>
      <c r="F187" s="50" t="s">
        <v>43</v>
      </c>
      <c r="G187" s="47">
        <v>0</v>
      </c>
      <c r="H187" s="47">
        <f>I187-G187</f>
        <v>0</v>
      </c>
      <c r="I187" s="47">
        <v>0</v>
      </c>
    </row>
    <row r="188" spans="1:9" s="35" customFormat="1" ht="15.75">
      <c r="A188" s="39"/>
      <c r="B188" s="39"/>
      <c r="C188" s="39"/>
      <c r="D188" s="43"/>
      <c r="E188" s="126"/>
      <c r="F188" s="51"/>
      <c r="G188" s="47"/>
      <c r="H188" s="47"/>
      <c r="I188" s="47"/>
    </row>
    <row r="189" spans="1:9" s="34" customFormat="1" ht="15.75">
      <c r="A189" s="249"/>
      <c r="B189" s="249"/>
      <c r="C189" s="249"/>
      <c r="D189" s="253" t="s">
        <v>126</v>
      </c>
      <c r="E189" s="791" t="s">
        <v>350</v>
      </c>
      <c r="F189" s="792"/>
      <c r="G189" s="252">
        <f t="shared" ref="G189:I189" si="71">G190</f>
        <v>0</v>
      </c>
      <c r="H189" s="252">
        <f t="shared" si="71"/>
        <v>0</v>
      </c>
      <c r="I189" s="252">
        <f t="shared" si="71"/>
        <v>0</v>
      </c>
    </row>
    <row r="190" spans="1:9" ht="15.75">
      <c r="A190" s="39"/>
      <c r="B190" s="39"/>
      <c r="C190" s="39"/>
      <c r="D190" s="40"/>
      <c r="E190" s="38" t="s">
        <v>114</v>
      </c>
      <c r="F190" s="42" t="s">
        <v>115</v>
      </c>
      <c r="G190" s="41">
        <f>+G191+G192</f>
        <v>0</v>
      </c>
      <c r="H190" s="41">
        <f t="shared" ref="H190:I190" si="72">+H191+H192</f>
        <v>0</v>
      </c>
      <c r="I190" s="41">
        <f t="shared" si="72"/>
        <v>0</v>
      </c>
    </row>
    <row r="191" spans="1:9" ht="15.75">
      <c r="A191" s="39"/>
      <c r="B191" s="39"/>
      <c r="C191" s="39"/>
      <c r="D191" s="40"/>
      <c r="E191" s="39"/>
      <c r="F191" s="44" t="s">
        <v>123</v>
      </c>
      <c r="G191" s="41">
        <v>0</v>
      </c>
      <c r="H191" s="41">
        <v>0</v>
      </c>
      <c r="I191" s="41">
        <v>0</v>
      </c>
    </row>
    <row r="192" spans="1:9" s="52" customFormat="1" ht="15.75">
      <c r="A192" s="39"/>
      <c r="B192" s="39"/>
      <c r="C192" s="39"/>
      <c r="D192" s="40"/>
      <c r="E192" s="39"/>
      <c r="F192" s="45" t="s">
        <v>124</v>
      </c>
      <c r="G192" s="41">
        <f>G194</f>
        <v>0</v>
      </c>
      <c r="H192" s="41">
        <f t="shared" ref="H192:I192" si="73">H194</f>
        <v>0</v>
      </c>
      <c r="I192" s="41">
        <f t="shared" si="73"/>
        <v>0</v>
      </c>
    </row>
    <row r="193" spans="1:181" s="52" customFormat="1" ht="15.75">
      <c r="A193" s="39" t="s">
        <v>119</v>
      </c>
      <c r="B193" s="39"/>
      <c r="C193" s="39"/>
      <c r="D193" s="43"/>
      <c r="E193" s="39"/>
      <c r="F193" s="50" t="s">
        <v>9</v>
      </c>
      <c r="G193" s="47">
        <f>SUM(G194)</f>
        <v>0</v>
      </c>
      <c r="H193" s="47">
        <f t="shared" ref="H193:I193" si="74">SUM(H194)</f>
        <v>0</v>
      </c>
      <c r="I193" s="47">
        <f t="shared" si="74"/>
        <v>0</v>
      </c>
    </row>
    <row r="194" spans="1:181" s="52" customFormat="1" ht="15.75">
      <c r="A194" s="39"/>
      <c r="B194" s="39" t="s">
        <v>120</v>
      </c>
      <c r="C194" s="39"/>
      <c r="D194" s="43"/>
      <c r="E194" s="39"/>
      <c r="F194" s="50" t="s">
        <v>43</v>
      </c>
      <c r="G194" s="47">
        <v>0</v>
      </c>
      <c r="H194" s="47">
        <f>I194-G194</f>
        <v>0</v>
      </c>
      <c r="I194" s="47">
        <v>0</v>
      </c>
    </row>
    <row r="195" spans="1:181" s="52" customFormat="1" ht="15.75">
      <c r="A195" s="39"/>
      <c r="B195" s="39"/>
      <c r="C195" s="39"/>
      <c r="D195" s="43"/>
      <c r="E195" s="39"/>
      <c r="F195" s="50"/>
      <c r="G195" s="47"/>
      <c r="H195" s="47"/>
      <c r="I195" s="47"/>
    </row>
    <row r="196" spans="1:181" s="35" customFormat="1" ht="15.75">
      <c r="A196" s="120"/>
      <c r="B196" s="120"/>
      <c r="C196" s="120"/>
      <c r="D196" s="119"/>
      <c r="E196" s="147"/>
      <c r="F196" s="121" t="s">
        <v>139</v>
      </c>
      <c r="G196" s="122">
        <f>G197</f>
        <v>134100</v>
      </c>
      <c r="H196" s="122">
        <f t="shared" ref="H196:I196" si="75">H197</f>
        <v>4680</v>
      </c>
      <c r="I196" s="122">
        <f t="shared" si="75"/>
        <v>138780</v>
      </c>
    </row>
    <row r="197" spans="1:181" s="35" customFormat="1" ht="15.75">
      <c r="A197" s="123"/>
      <c r="B197" s="123"/>
      <c r="C197" s="123"/>
      <c r="D197" s="123"/>
      <c r="E197" s="142"/>
      <c r="F197" s="124" t="s">
        <v>140</v>
      </c>
      <c r="G197" s="125">
        <f>G198</f>
        <v>134100</v>
      </c>
      <c r="H197" s="125">
        <f t="shared" ref="H197:I197" si="76">H198</f>
        <v>4680</v>
      </c>
      <c r="I197" s="125">
        <f t="shared" si="76"/>
        <v>138780</v>
      </c>
    </row>
    <row r="198" spans="1:181" s="35" customFormat="1" ht="15.75">
      <c r="A198" s="113"/>
      <c r="B198" s="113"/>
      <c r="C198" s="113"/>
      <c r="D198" s="100"/>
      <c r="E198" s="101"/>
      <c r="F198" s="102" t="s">
        <v>141</v>
      </c>
      <c r="G198" s="103">
        <f>G200</f>
        <v>134100</v>
      </c>
      <c r="H198" s="103">
        <f t="shared" ref="H198:I198" si="77">H200</f>
        <v>4680</v>
      </c>
      <c r="I198" s="103">
        <f t="shared" si="77"/>
        <v>138780</v>
      </c>
    </row>
    <row r="199" spans="1:181" s="35" customFormat="1" ht="15.75">
      <c r="A199" s="43"/>
      <c r="B199" s="43"/>
      <c r="C199" s="43"/>
      <c r="D199" s="38"/>
      <c r="E199" s="126"/>
      <c r="F199" s="104"/>
      <c r="G199" s="41"/>
      <c r="H199" s="41"/>
      <c r="I199" s="41"/>
    </row>
    <row r="200" spans="1:181" s="35" customFormat="1" ht="15.75">
      <c r="A200" s="334"/>
      <c r="B200" s="334"/>
      <c r="C200" s="334"/>
      <c r="D200" s="342" t="s">
        <v>142</v>
      </c>
      <c r="E200" s="765" t="s">
        <v>143</v>
      </c>
      <c r="F200" s="766"/>
      <c r="G200" s="343">
        <f>+G201+G209+G213+G217+G221+G226+G230</f>
        <v>134100</v>
      </c>
      <c r="H200" s="343">
        <f>+H201+H209+H213+H217+H221+H226+H230</f>
        <v>4680</v>
      </c>
      <c r="I200" s="343">
        <f>+I201+I209+I213+I217+I221+I226+I230</f>
        <v>138780</v>
      </c>
    </row>
    <row r="201" spans="1:181" s="34" customFormat="1" ht="15.75">
      <c r="A201" s="334"/>
      <c r="B201" s="334"/>
      <c r="C201" s="334"/>
      <c r="D201" s="331"/>
      <c r="E201" s="342" t="s">
        <v>144</v>
      </c>
      <c r="F201" s="332" t="s">
        <v>145</v>
      </c>
      <c r="G201" s="326">
        <f>G202+G203+G206+G207</f>
        <v>115800</v>
      </c>
      <c r="H201" s="343">
        <f>I201-G201</f>
        <v>5700</v>
      </c>
      <c r="I201" s="326">
        <f>I202+I203+I206+I207</f>
        <v>121500</v>
      </c>
    </row>
    <row r="202" spans="1:181" s="5" customFormat="1" ht="28.5" customHeight="1">
      <c r="A202" s="334"/>
      <c r="B202" s="334"/>
      <c r="C202" s="334"/>
      <c r="D202" s="331"/>
      <c r="E202" s="331"/>
      <c r="F202" s="344" t="s">
        <v>123</v>
      </c>
      <c r="G202" s="326">
        <f>+G204-G203</f>
        <v>69800</v>
      </c>
      <c r="H202" s="343">
        <f t="shared" ref="H202:H234" si="78">I202-G202</f>
        <v>2500</v>
      </c>
      <c r="I202" s="326">
        <f>+I204-I203</f>
        <v>72300</v>
      </c>
      <c r="FR202" s="53"/>
      <c r="FS202" s="53"/>
      <c r="FT202" s="53"/>
      <c r="FU202" s="53"/>
      <c r="FV202" s="53"/>
      <c r="FW202" s="53"/>
      <c r="FX202" s="53"/>
      <c r="FY202" s="53"/>
    </row>
    <row r="203" spans="1:181" s="5" customFormat="1" ht="15.75">
      <c r="A203" s="334"/>
      <c r="B203" s="334"/>
      <c r="C203" s="334"/>
      <c r="D203" s="331"/>
      <c r="E203" s="331"/>
      <c r="F203" s="344" t="s">
        <v>146</v>
      </c>
      <c r="G203" s="326">
        <v>25000</v>
      </c>
      <c r="H203" s="343">
        <f t="shared" si="78"/>
        <v>4300</v>
      </c>
      <c r="I203" s="326">
        <v>29300</v>
      </c>
      <c r="FR203" s="53"/>
      <c r="FS203" s="53"/>
      <c r="FT203" s="53"/>
      <c r="FU203" s="53"/>
      <c r="FV203" s="53"/>
      <c r="FW203" s="53"/>
      <c r="FX203" s="53"/>
      <c r="FY203" s="53"/>
    </row>
    <row r="204" spans="1:181" s="5" customFormat="1" ht="15.75">
      <c r="A204" s="334" t="s">
        <v>91</v>
      </c>
      <c r="B204" s="334"/>
      <c r="C204" s="334"/>
      <c r="D204" s="334"/>
      <c r="E204" s="331"/>
      <c r="F204" s="345" t="s">
        <v>8</v>
      </c>
      <c r="G204" s="325">
        <v>94800</v>
      </c>
      <c r="H204" s="343">
        <f t="shared" si="78"/>
        <v>6800</v>
      </c>
      <c r="I204" s="325">
        <f>+I205</f>
        <v>101600</v>
      </c>
      <c r="FR204" s="53"/>
      <c r="FS204" s="53"/>
      <c r="FT204" s="53"/>
      <c r="FU204" s="53"/>
      <c r="FV204" s="53"/>
      <c r="FW204" s="53"/>
      <c r="FX204" s="53"/>
      <c r="FY204" s="53"/>
    </row>
    <row r="205" spans="1:181" s="5" customFormat="1" ht="15.75">
      <c r="A205" s="334"/>
      <c r="B205" s="334" t="s">
        <v>147</v>
      </c>
      <c r="C205" s="334"/>
      <c r="D205" s="334"/>
      <c r="E205" s="331"/>
      <c r="F205" s="345" t="s">
        <v>36</v>
      </c>
      <c r="G205" s="325">
        <v>94800</v>
      </c>
      <c r="H205" s="343">
        <f t="shared" si="78"/>
        <v>6800</v>
      </c>
      <c r="I205" s="325">
        <v>101600</v>
      </c>
      <c r="FR205" s="53"/>
      <c r="FS205" s="53"/>
      <c r="FT205" s="53"/>
      <c r="FU205" s="53"/>
      <c r="FV205" s="53"/>
      <c r="FW205" s="53"/>
      <c r="FX205" s="53"/>
      <c r="FY205" s="53"/>
    </row>
    <row r="206" spans="1:181" ht="15.75">
      <c r="A206" s="334"/>
      <c r="B206" s="334"/>
      <c r="C206" s="334"/>
      <c r="D206" s="334"/>
      <c r="E206" s="331"/>
      <c r="F206" s="344" t="s">
        <v>123</v>
      </c>
      <c r="G206" s="346">
        <v>14000</v>
      </c>
      <c r="H206" s="343">
        <f t="shared" si="78"/>
        <v>-6450</v>
      </c>
      <c r="I206" s="346">
        <f>+I208-I207</f>
        <v>7550</v>
      </c>
      <c r="K206" s="7"/>
    </row>
    <row r="207" spans="1:181" ht="15.75">
      <c r="A207" s="334"/>
      <c r="B207" s="334"/>
      <c r="C207" s="334"/>
      <c r="D207" s="334"/>
      <c r="E207" s="331"/>
      <c r="F207" s="344" t="s">
        <v>146</v>
      </c>
      <c r="G207" s="346">
        <v>7000</v>
      </c>
      <c r="H207" s="343">
        <f t="shared" si="78"/>
        <v>5350</v>
      </c>
      <c r="I207" s="346">
        <v>12350</v>
      </c>
    </row>
    <row r="208" spans="1:181" ht="15.75">
      <c r="A208" s="334"/>
      <c r="B208" s="334" t="s">
        <v>92</v>
      </c>
      <c r="C208" s="334"/>
      <c r="D208" s="334"/>
      <c r="E208" s="331"/>
      <c r="F208" s="345" t="s">
        <v>37</v>
      </c>
      <c r="G208" s="325">
        <v>21000</v>
      </c>
      <c r="H208" s="343">
        <f t="shared" si="78"/>
        <v>-1100</v>
      </c>
      <c r="I208" s="325">
        <v>19900</v>
      </c>
    </row>
    <row r="209" spans="1:181" ht="15.75">
      <c r="A209" s="331"/>
      <c r="B209" s="331"/>
      <c r="C209" s="331"/>
      <c r="D209" s="331"/>
      <c r="E209" s="342" t="s">
        <v>148</v>
      </c>
      <c r="F209" s="347" t="s">
        <v>149</v>
      </c>
      <c r="G209" s="326">
        <f>G210</f>
        <v>2500</v>
      </c>
      <c r="H209" s="343">
        <f t="shared" si="78"/>
        <v>0</v>
      </c>
      <c r="I209" s="326">
        <f>I210</f>
        <v>2500</v>
      </c>
    </row>
    <row r="210" spans="1:181" s="5" customFormat="1" ht="15.75">
      <c r="A210" s="348"/>
      <c r="B210" s="334"/>
      <c r="C210" s="334"/>
      <c r="D210" s="342"/>
      <c r="E210" s="331"/>
      <c r="F210" s="344" t="s">
        <v>90</v>
      </c>
      <c r="G210" s="326">
        <f>G211</f>
        <v>2500</v>
      </c>
      <c r="H210" s="343">
        <f t="shared" si="78"/>
        <v>0</v>
      </c>
      <c r="I210" s="326">
        <f>I211</f>
        <v>2500</v>
      </c>
      <c r="FR210" s="53"/>
      <c r="FS210" s="53"/>
      <c r="FT210" s="53"/>
      <c r="FU210" s="53"/>
      <c r="FV210" s="53"/>
      <c r="FW210" s="53"/>
      <c r="FX210" s="53"/>
      <c r="FY210" s="53"/>
    </row>
    <row r="211" spans="1:181" s="5" customFormat="1" ht="15.75">
      <c r="A211" s="331" t="s">
        <v>91</v>
      </c>
      <c r="B211" s="334"/>
      <c r="C211" s="334"/>
      <c r="D211" s="334"/>
      <c r="E211" s="331"/>
      <c r="F211" s="345" t="s">
        <v>8</v>
      </c>
      <c r="G211" s="325">
        <f>SUM(G212)</f>
        <v>2500</v>
      </c>
      <c r="H211" s="343">
        <f t="shared" si="78"/>
        <v>0</v>
      </c>
      <c r="I211" s="325">
        <f>SUM(I212)</f>
        <v>2500</v>
      </c>
      <c r="FR211" s="53"/>
      <c r="FS211" s="53"/>
      <c r="FT211" s="53"/>
      <c r="FU211" s="53"/>
      <c r="FV211" s="53"/>
      <c r="FW211" s="53"/>
      <c r="FX211" s="53"/>
      <c r="FY211" s="53"/>
    </row>
    <row r="212" spans="1:181" s="34" customFormat="1" ht="15.75" customHeight="1">
      <c r="A212" s="334"/>
      <c r="B212" s="334" t="s">
        <v>92</v>
      </c>
      <c r="C212" s="334"/>
      <c r="D212" s="334"/>
      <c r="E212" s="331"/>
      <c r="F212" s="345" t="s">
        <v>37</v>
      </c>
      <c r="G212" s="325">
        <v>2500</v>
      </c>
      <c r="H212" s="343">
        <f t="shared" si="78"/>
        <v>0</v>
      </c>
      <c r="I212" s="325">
        <v>2500</v>
      </c>
    </row>
    <row r="213" spans="1:181" s="54" customFormat="1" ht="15.75" customHeight="1">
      <c r="A213" s="331"/>
      <c r="B213" s="322"/>
      <c r="C213" s="322"/>
      <c r="D213" s="322"/>
      <c r="E213" s="328" t="s">
        <v>150</v>
      </c>
      <c r="F213" s="349" t="s">
        <v>151</v>
      </c>
      <c r="G213" s="307">
        <f>G214</f>
        <v>3500</v>
      </c>
      <c r="H213" s="343">
        <f t="shared" si="78"/>
        <v>800</v>
      </c>
      <c r="I213" s="307">
        <f>I214</f>
        <v>4300</v>
      </c>
    </row>
    <row r="214" spans="1:181" s="54" customFormat="1" ht="15.75">
      <c r="A214" s="322"/>
      <c r="B214" s="336"/>
      <c r="C214" s="336"/>
      <c r="D214" s="328"/>
      <c r="E214" s="322"/>
      <c r="F214" s="329" t="s">
        <v>90</v>
      </c>
      <c r="G214" s="307">
        <f>G215</f>
        <v>3500</v>
      </c>
      <c r="H214" s="343">
        <f t="shared" si="78"/>
        <v>800</v>
      </c>
      <c r="I214" s="307">
        <f>I215</f>
        <v>4300</v>
      </c>
    </row>
    <row r="215" spans="1:181" s="54" customFormat="1" ht="15.75">
      <c r="A215" s="336" t="s">
        <v>91</v>
      </c>
      <c r="B215" s="336"/>
      <c r="C215" s="336"/>
      <c r="D215" s="336"/>
      <c r="E215" s="322"/>
      <c r="F215" s="351" t="s">
        <v>8</v>
      </c>
      <c r="G215" s="268">
        <f>SUM(G216)</f>
        <v>3500</v>
      </c>
      <c r="H215" s="343">
        <f t="shared" si="78"/>
        <v>800</v>
      </c>
      <c r="I215" s="268">
        <f>SUM(I216)</f>
        <v>4300</v>
      </c>
    </row>
    <row r="216" spans="1:181" s="54" customFormat="1" ht="15.75">
      <c r="A216" s="336"/>
      <c r="B216" s="336" t="s">
        <v>92</v>
      </c>
      <c r="C216" s="336"/>
      <c r="D216" s="336"/>
      <c r="E216" s="322"/>
      <c r="F216" s="351" t="s">
        <v>37</v>
      </c>
      <c r="G216" s="268">
        <v>3500</v>
      </c>
      <c r="H216" s="343">
        <f t="shared" si="78"/>
        <v>800</v>
      </c>
      <c r="I216" s="268">
        <v>4300</v>
      </c>
    </row>
    <row r="217" spans="1:181" s="54" customFormat="1" ht="15.75">
      <c r="A217" s="331"/>
      <c r="B217" s="331"/>
      <c r="C217" s="331"/>
      <c r="D217" s="331"/>
      <c r="E217" s="342" t="s">
        <v>148</v>
      </c>
      <c r="F217" s="347" t="s">
        <v>152</v>
      </c>
      <c r="G217" s="326">
        <f>G218</f>
        <v>2000</v>
      </c>
      <c r="H217" s="343">
        <f t="shared" si="78"/>
        <v>-1020</v>
      </c>
      <c r="I217" s="326">
        <f>I218</f>
        <v>980</v>
      </c>
    </row>
    <row r="218" spans="1:181" s="54" customFormat="1" ht="15.75">
      <c r="A218" s="348"/>
      <c r="B218" s="334"/>
      <c r="C218" s="334"/>
      <c r="D218" s="342"/>
      <c r="E218" s="331"/>
      <c r="F218" s="344" t="s">
        <v>90</v>
      </c>
      <c r="G218" s="326">
        <f>G219</f>
        <v>2000</v>
      </c>
      <c r="H218" s="343">
        <f t="shared" si="78"/>
        <v>-1020</v>
      </c>
      <c r="I218" s="326">
        <f>I219</f>
        <v>980</v>
      </c>
    </row>
    <row r="219" spans="1:181" s="54" customFormat="1" ht="15.75">
      <c r="A219" s="331" t="s">
        <v>91</v>
      </c>
      <c r="B219" s="334"/>
      <c r="C219" s="334"/>
      <c r="D219" s="334"/>
      <c r="E219" s="331"/>
      <c r="F219" s="345" t="s">
        <v>8</v>
      </c>
      <c r="G219" s="325">
        <f>G220</f>
        <v>2000</v>
      </c>
      <c r="H219" s="343">
        <f t="shared" si="78"/>
        <v>-1020</v>
      </c>
      <c r="I219" s="325">
        <f>I220</f>
        <v>980</v>
      </c>
    </row>
    <row r="220" spans="1:181" s="54" customFormat="1" ht="15.75">
      <c r="A220" s="334"/>
      <c r="B220" s="334" t="s">
        <v>92</v>
      </c>
      <c r="C220" s="334"/>
      <c r="D220" s="334"/>
      <c r="E220" s="331"/>
      <c r="F220" s="345" t="s">
        <v>37</v>
      </c>
      <c r="G220" s="325">
        <v>2000</v>
      </c>
      <c r="H220" s="343">
        <f t="shared" si="78"/>
        <v>-1020</v>
      </c>
      <c r="I220" s="325">
        <v>980</v>
      </c>
    </row>
    <row r="221" spans="1:181" s="54" customFormat="1" ht="15.75">
      <c r="A221" s="322"/>
      <c r="B221" s="322"/>
      <c r="C221" s="322"/>
      <c r="D221" s="322"/>
      <c r="E221" s="328" t="s">
        <v>153</v>
      </c>
      <c r="F221" s="349" t="s">
        <v>154</v>
      </c>
      <c r="G221" s="307">
        <f>G222+G223</f>
        <v>5000</v>
      </c>
      <c r="H221" s="343">
        <f t="shared" si="78"/>
        <v>-1800</v>
      </c>
      <c r="I221" s="307">
        <f>I222+I223</f>
        <v>3200</v>
      </c>
    </row>
    <row r="222" spans="1:181" s="54" customFormat="1" ht="15.75">
      <c r="A222" s="322"/>
      <c r="B222" s="336"/>
      <c r="C222" s="336"/>
      <c r="D222" s="328"/>
      <c r="E222" s="322"/>
      <c r="F222" s="329" t="s">
        <v>90</v>
      </c>
      <c r="G222" s="307">
        <f>+G224-G223</f>
        <v>4500</v>
      </c>
      <c r="H222" s="343">
        <f t="shared" si="78"/>
        <v>-1800</v>
      </c>
      <c r="I222" s="307">
        <f>+I224-I223</f>
        <v>2700</v>
      </c>
    </row>
    <row r="223" spans="1:181" s="54" customFormat="1" ht="15.75">
      <c r="A223" s="322"/>
      <c r="B223" s="336"/>
      <c r="C223" s="336"/>
      <c r="D223" s="328"/>
      <c r="E223" s="322"/>
      <c r="F223" s="329" t="s">
        <v>155</v>
      </c>
      <c r="G223" s="307">
        <v>500</v>
      </c>
      <c r="H223" s="343">
        <f t="shared" si="78"/>
        <v>0</v>
      </c>
      <c r="I223" s="307">
        <v>500</v>
      </c>
      <c r="J223" s="394"/>
    </row>
    <row r="224" spans="1:181" s="54" customFormat="1" ht="15.75">
      <c r="A224" s="322" t="s">
        <v>91</v>
      </c>
      <c r="B224" s="336"/>
      <c r="C224" s="336"/>
      <c r="D224" s="336"/>
      <c r="E224" s="322"/>
      <c r="F224" s="351" t="s">
        <v>8</v>
      </c>
      <c r="G224" s="268">
        <f>SUM(G225)</f>
        <v>5000</v>
      </c>
      <c r="H224" s="343">
        <f t="shared" si="78"/>
        <v>-1800</v>
      </c>
      <c r="I224" s="268">
        <f>SUM(I225)</f>
        <v>3200</v>
      </c>
    </row>
    <row r="225" spans="1:9" s="54" customFormat="1" ht="15" customHeight="1">
      <c r="A225" s="336"/>
      <c r="B225" s="336" t="s">
        <v>92</v>
      </c>
      <c r="C225" s="336"/>
      <c r="D225" s="336"/>
      <c r="E225" s="322"/>
      <c r="F225" s="351" t="s">
        <v>37</v>
      </c>
      <c r="G225" s="268">
        <v>5000</v>
      </c>
      <c r="H225" s="343">
        <f t="shared" si="78"/>
        <v>-1800</v>
      </c>
      <c r="I225" s="268">
        <v>3200</v>
      </c>
    </row>
    <row r="226" spans="1:9" s="54" customFormat="1" ht="15" customHeight="1">
      <c r="A226" s="336"/>
      <c r="B226" s="322"/>
      <c r="C226" s="322"/>
      <c r="D226" s="322"/>
      <c r="E226" s="328" t="s">
        <v>156</v>
      </c>
      <c r="F226" s="349" t="s">
        <v>157</v>
      </c>
      <c r="G226" s="307">
        <f>G227</f>
        <v>1500</v>
      </c>
      <c r="H226" s="343">
        <f t="shared" si="78"/>
        <v>0</v>
      </c>
      <c r="I226" s="307">
        <f>I227</f>
        <v>1500</v>
      </c>
    </row>
    <row r="227" spans="1:9" s="54" customFormat="1" ht="15.75">
      <c r="A227" s="336"/>
      <c r="B227" s="336"/>
      <c r="C227" s="336"/>
      <c r="D227" s="328"/>
      <c r="E227" s="322"/>
      <c r="F227" s="329" t="s">
        <v>90</v>
      </c>
      <c r="G227" s="307">
        <f>G228</f>
        <v>1500</v>
      </c>
      <c r="H227" s="343">
        <f t="shared" si="78"/>
        <v>0</v>
      </c>
      <c r="I227" s="307">
        <f>I228</f>
        <v>1500</v>
      </c>
    </row>
    <row r="228" spans="1:9" s="54" customFormat="1" ht="19.5" customHeight="1">
      <c r="A228" s="336" t="s">
        <v>91</v>
      </c>
      <c r="B228" s="336"/>
      <c r="C228" s="336"/>
      <c r="D228" s="336"/>
      <c r="E228" s="322"/>
      <c r="F228" s="351" t="s">
        <v>8</v>
      </c>
      <c r="G228" s="268">
        <f>SUM(G229)</f>
        <v>1500</v>
      </c>
      <c r="H228" s="343">
        <f t="shared" si="78"/>
        <v>0</v>
      </c>
      <c r="I228" s="268">
        <f>SUM(I229)</f>
        <v>1500</v>
      </c>
    </row>
    <row r="229" spans="1:9" s="34" customFormat="1" ht="15.75">
      <c r="A229" s="336"/>
      <c r="B229" s="336" t="s">
        <v>92</v>
      </c>
      <c r="C229" s="336"/>
      <c r="D229" s="336"/>
      <c r="E229" s="322"/>
      <c r="F229" s="351" t="s">
        <v>37</v>
      </c>
      <c r="G229" s="268">
        <v>1500</v>
      </c>
      <c r="H229" s="343">
        <f t="shared" si="78"/>
        <v>0</v>
      </c>
      <c r="I229" s="268">
        <v>1500</v>
      </c>
    </row>
    <row r="230" spans="1:9" s="34" customFormat="1" ht="15.75">
      <c r="A230" s="336"/>
      <c r="B230" s="336"/>
      <c r="C230" s="336"/>
      <c r="D230" s="322"/>
      <c r="E230" s="328" t="s">
        <v>158</v>
      </c>
      <c r="F230" s="329" t="s">
        <v>159</v>
      </c>
      <c r="G230" s="307">
        <f>G231</f>
        <v>3800</v>
      </c>
      <c r="H230" s="343">
        <f t="shared" si="78"/>
        <v>1000</v>
      </c>
      <c r="I230" s="307">
        <f>I231</f>
        <v>4800</v>
      </c>
    </row>
    <row r="231" spans="1:9" s="34" customFormat="1" ht="15.75">
      <c r="A231" s="336"/>
      <c r="B231" s="336"/>
      <c r="C231" s="336"/>
      <c r="D231" s="328"/>
      <c r="E231" s="322"/>
      <c r="F231" s="329" t="s">
        <v>90</v>
      </c>
      <c r="G231" s="307">
        <f>G232</f>
        <v>3800</v>
      </c>
      <c r="H231" s="343">
        <f t="shared" si="78"/>
        <v>1000</v>
      </c>
      <c r="I231" s="307">
        <f>I232</f>
        <v>4800</v>
      </c>
    </row>
    <row r="232" spans="1:9" s="55" customFormat="1" ht="15.75">
      <c r="A232" s="334" t="s">
        <v>91</v>
      </c>
      <c r="B232" s="336"/>
      <c r="C232" s="336"/>
      <c r="D232" s="336"/>
      <c r="E232" s="322"/>
      <c r="F232" s="351" t="s">
        <v>8</v>
      </c>
      <c r="G232" s="268">
        <f>SUM(G234)+G233</f>
        <v>3800</v>
      </c>
      <c r="H232" s="343">
        <f t="shared" si="78"/>
        <v>1000</v>
      </c>
      <c r="I232" s="268">
        <f>SUM(I234)+I233</f>
        <v>4800</v>
      </c>
    </row>
    <row r="233" spans="1:9" s="35" customFormat="1" ht="15.75">
      <c r="A233" s="336"/>
      <c r="B233" s="336" t="s">
        <v>92</v>
      </c>
      <c r="C233" s="336"/>
      <c r="D233" s="336"/>
      <c r="E233" s="322"/>
      <c r="F233" s="351" t="s">
        <v>37</v>
      </c>
      <c r="G233" s="268">
        <v>2300</v>
      </c>
      <c r="H233" s="343">
        <f t="shared" si="78"/>
        <v>1150</v>
      </c>
      <c r="I233" s="268">
        <v>3450</v>
      </c>
    </row>
    <row r="234" spans="1:9" s="56" customFormat="1" ht="14.25" customHeight="1">
      <c r="A234" s="352"/>
      <c r="B234" s="336" t="s">
        <v>160</v>
      </c>
      <c r="C234" s="336"/>
      <c r="D234" s="336"/>
      <c r="E234" s="322"/>
      <c r="F234" s="351" t="s">
        <v>38</v>
      </c>
      <c r="G234" s="268">
        <v>1500</v>
      </c>
      <c r="H234" s="343">
        <f t="shared" si="78"/>
        <v>-150</v>
      </c>
      <c r="I234" s="268">
        <v>1350</v>
      </c>
    </row>
    <row r="235" spans="1:9" s="54" customFormat="1" ht="15.75">
      <c r="A235" s="352"/>
      <c r="B235" s="336"/>
      <c r="C235" s="336"/>
      <c r="D235" s="336"/>
      <c r="E235" s="322"/>
      <c r="F235" s="402"/>
      <c r="G235" s="268"/>
      <c r="H235" s="268"/>
      <c r="I235" s="268"/>
    </row>
    <row r="236" spans="1:9" s="54" customFormat="1" ht="15.75">
      <c r="A236" s="395"/>
      <c r="B236" s="395"/>
      <c r="C236" s="395"/>
      <c r="D236" s="396"/>
      <c r="E236" s="397"/>
      <c r="F236" s="398" t="s">
        <v>161</v>
      </c>
      <c r="G236" s="409">
        <f>+G237+G282+G306+G323</f>
        <v>212200</v>
      </c>
      <c r="H236" s="409">
        <f>+H237+H282+H306+H323</f>
        <v>2825</v>
      </c>
      <c r="I236" s="409">
        <f t="shared" ref="I236" si="79">+I237+I282+I306+I323</f>
        <v>215025</v>
      </c>
    </row>
    <row r="237" spans="1:9" s="34" customFormat="1" ht="15.75">
      <c r="A237" s="123"/>
      <c r="B237" s="123"/>
      <c r="C237" s="123"/>
      <c r="D237" s="123"/>
      <c r="E237" s="142"/>
      <c r="F237" s="124" t="s">
        <v>162</v>
      </c>
      <c r="G237" s="125">
        <f>++G238+G255</f>
        <v>128000</v>
      </c>
      <c r="H237" s="125">
        <f>++H238+H255</f>
        <v>2675</v>
      </c>
      <c r="I237" s="125">
        <f t="shared" ref="I237" si="80">++I238+I255</f>
        <v>130675</v>
      </c>
    </row>
    <row r="238" spans="1:9" s="56" customFormat="1" ht="15.75">
      <c r="A238" s="113"/>
      <c r="B238" s="113"/>
      <c r="C238" s="113"/>
      <c r="D238" s="101"/>
      <c r="E238" s="101"/>
      <c r="F238" s="127" t="s">
        <v>163</v>
      </c>
      <c r="G238" s="103">
        <f>+G240+G249</f>
        <v>116000</v>
      </c>
      <c r="H238" s="103">
        <f>+H240+H249</f>
        <v>5840</v>
      </c>
      <c r="I238" s="103">
        <f t="shared" ref="I238" si="81">+I240+I249</f>
        <v>121840</v>
      </c>
    </row>
    <row r="239" spans="1:9" s="34" customFormat="1" ht="15.75">
      <c r="A239" s="130"/>
      <c r="B239" s="70"/>
      <c r="C239" s="70"/>
      <c r="D239" s="68"/>
      <c r="E239" s="128"/>
      <c r="F239" s="129"/>
      <c r="G239" s="72"/>
      <c r="H239" s="72"/>
      <c r="I239" s="72"/>
    </row>
    <row r="240" spans="1:9" s="34" customFormat="1" ht="15.75">
      <c r="A240" s="323"/>
      <c r="B240" s="336"/>
      <c r="C240" s="336"/>
      <c r="D240" s="364" t="s">
        <v>164</v>
      </c>
      <c r="E240" s="767" t="s">
        <v>165</v>
      </c>
      <c r="F240" s="768"/>
      <c r="G240" s="350">
        <f t="shared" ref="G240:I240" si="82">G241</f>
        <v>116000</v>
      </c>
      <c r="H240" s="350">
        <f>I240-G240</f>
        <v>5840</v>
      </c>
      <c r="I240" s="350">
        <f t="shared" si="82"/>
        <v>121840</v>
      </c>
    </row>
    <row r="241" spans="1:173" s="54" customFormat="1" ht="15.75" customHeight="1">
      <c r="A241" s="323"/>
      <c r="B241" s="336"/>
      <c r="C241" s="336"/>
      <c r="D241" s="322"/>
      <c r="E241" s="328" t="s">
        <v>166</v>
      </c>
      <c r="F241" s="333" t="s">
        <v>167</v>
      </c>
      <c r="G241" s="350">
        <f t="shared" ref="G241:I241" si="83">+G242</f>
        <v>116000</v>
      </c>
      <c r="H241" s="350">
        <f t="shared" ref="H241:H247" si="84">I241-G241</f>
        <v>5840</v>
      </c>
      <c r="I241" s="350">
        <f t="shared" si="83"/>
        <v>121840</v>
      </c>
    </row>
    <row r="242" spans="1:173" s="54" customFormat="1" ht="15.75">
      <c r="A242" s="323" t="s">
        <v>91</v>
      </c>
      <c r="B242" s="323"/>
      <c r="C242" s="323"/>
      <c r="D242" s="336"/>
      <c r="E242" s="322"/>
      <c r="F242" s="337" t="s">
        <v>8</v>
      </c>
      <c r="G242" s="410">
        <f t="shared" ref="G242:I242" si="85">+G244+G247</f>
        <v>116000</v>
      </c>
      <c r="H242" s="350">
        <f t="shared" si="84"/>
        <v>5840</v>
      </c>
      <c r="I242" s="410">
        <f t="shared" si="85"/>
        <v>121840</v>
      </c>
    </row>
    <row r="243" spans="1:173" s="34" customFormat="1" ht="15.75">
      <c r="A243" s="323"/>
      <c r="B243" s="323"/>
      <c r="C243" s="323"/>
      <c r="D243" s="336"/>
      <c r="E243" s="322"/>
      <c r="F243" s="333" t="s">
        <v>124</v>
      </c>
      <c r="G243" s="411">
        <v>1000</v>
      </c>
      <c r="H243" s="350">
        <f t="shared" si="84"/>
        <v>-160</v>
      </c>
      <c r="I243" s="411">
        <v>840</v>
      </c>
    </row>
    <row r="244" spans="1:173" s="35" customFormat="1" ht="21.75" customHeight="1">
      <c r="A244" s="323"/>
      <c r="B244" s="323" t="s">
        <v>92</v>
      </c>
      <c r="C244" s="323"/>
      <c r="D244" s="336"/>
      <c r="E244" s="322"/>
      <c r="F244" s="337" t="s">
        <v>37</v>
      </c>
      <c r="G244" s="268">
        <v>1000</v>
      </c>
      <c r="H244" s="350">
        <f t="shared" si="84"/>
        <v>-160</v>
      </c>
      <c r="I244" s="268">
        <v>840</v>
      </c>
    </row>
    <row r="245" spans="1:173" s="35" customFormat="1" ht="15.75">
      <c r="A245" s="323"/>
      <c r="B245" s="323"/>
      <c r="C245" s="323"/>
      <c r="D245" s="336"/>
      <c r="E245" s="322"/>
      <c r="F245" s="333" t="s">
        <v>123</v>
      </c>
      <c r="G245" s="411">
        <f>+G247-G246</f>
        <v>55000</v>
      </c>
      <c r="H245" s="350">
        <f t="shared" si="84"/>
        <v>16000</v>
      </c>
      <c r="I245" s="411">
        <f>+I247-I246</f>
        <v>71000</v>
      </c>
    </row>
    <row r="246" spans="1:173" s="35" customFormat="1" ht="15.75">
      <c r="A246" s="323"/>
      <c r="B246" s="323"/>
      <c r="C246" s="323"/>
      <c r="D246" s="336"/>
      <c r="E246" s="322"/>
      <c r="F246" s="333" t="s">
        <v>124</v>
      </c>
      <c r="G246" s="411">
        <v>60000</v>
      </c>
      <c r="H246" s="350">
        <f t="shared" si="84"/>
        <v>-10000</v>
      </c>
      <c r="I246" s="411">
        <v>50000</v>
      </c>
    </row>
    <row r="247" spans="1:173" s="35" customFormat="1" ht="15.75" customHeight="1">
      <c r="A247" s="323"/>
      <c r="B247" s="323" t="s">
        <v>94</v>
      </c>
      <c r="C247" s="323"/>
      <c r="D247" s="323"/>
      <c r="E247" s="323"/>
      <c r="F247" s="337" t="s">
        <v>168</v>
      </c>
      <c r="G247" s="412">
        <v>115000</v>
      </c>
      <c r="H247" s="350">
        <f t="shared" si="84"/>
        <v>6000</v>
      </c>
      <c r="I247" s="412">
        <v>121000</v>
      </c>
    </row>
    <row r="248" spans="1:173" s="35" customFormat="1" ht="15.75">
      <c r="A248" s="130"/>
      <c r="B248" s="130"/>
      <c r="C248" s="130"/>
      <c r="D248" s="130"/>
      <c r="E248" s="130"/>
      <c r="F248" s="50"/>
      <c r="G248" s="131"/>
      <c r="H248" s="131"/>
      <c r="I248" s="131"/>
    </row>
    <row r="249" spans="1:173" s="35" customFormat="1" ht="15.75">
      <c r="A249" s="130"/>
      <c r="B249" s="130"/>
      <c r="C249" s="130"/>
      <c r="D249" s="117" t="s">
        <v>323</v>
      </c>
      <c r="E249" s="751" t="s">
        <v>324</v>
      </c>
      <c r="F249" s="752"/>
      <c r="G249" s="107">
        <v>0</v>
      </c>
      <c r="H249" s="107">
        <v>0</v>
      </c>
      <c r="I249" s="107">
        <v>0</v>
      </c>
    </row>
    <row r="250" spans="1:173" s="54" customFormat="1" ht="15.75">
      <c r="A250" s="39"/>
      <c r="B250" s="39"/>
      <c r="C250" s="39"/>
      <c r="D250" s="40"/>
      <c r="E250" s="38" t="s">
        <v>166</v>
      </c>
      <c r="F250" s="44" t="s">
        <v>123</v>
      </c>
      <c r="G250" s="41">
        <v>0</v>
      </c>
      <c r="H250" s="41">
        <v>0</v>
      </c>
      <c r="I250" s="41">
        <v>0</v>
      </c>
    </row>
    <row r="251" spans="1:173" s="54" customFormat="1" ht="15.75">
      <c r="A251" s="39"/>
      <c r="B251" s="39"/>
      <c r="C251" s="39"/>
      <c r="D251" s="40"/>
      <c r="E251" s="39"/>
      <c r="F251" s="45" t="s">
        <v>155</v>
      </c>
      <c r="G251" s="41">
        <v>0</v>
      </c>
      <c r="H251" s="41">
        <v>0</v>
      </c>
      <c r="I251" s="41">
        <v>0</v>
      </c>
    </row>
    <row r="252" spans="1:173" s="54" customFormat="1" ht="15.75">
      <c r="A252" s="39" t="s">
        <v>119</v>
      </c>
      <c r="B252" s="39"/>
      <c r="C252" s="39"/>
      <c r="D252" s="43"/>
      <c r="E252" s="39"/>
      <c r="F252" s="50" t="s">
        <v>9</v>
      </c>
      <c r="G252" s="47">
        <f>SUM(G253)</f>
        <v>0</v>
      </c>
      <c r="H252" s="47">
        <f t="shared" ref="H252:I252" si="86">SUM(H253)</f>
        <v>0</v>
      </c>
      <c r="I252" s="47">
        <f t="shared" si="86"/>
        <v>0</v>
      </c>
    </row>
    <row r="253" spans="1:173" s="34" customFormat="1" ht="15.75">
      <c r="A253" s="39"/>
      <c r="B253" s="39" t="s">
        <v>120</v>
      </c>
      <c r="C253" s="39"/>
      <c r="D253" s="43"/>
      <c r="E253" s="39"/>
      <c r="F253" s="50" t="s">
        <v>43</v>
      </c>
      <c r="G253" s="47">
        <v>0</v>
      </c>
      <c r="H253" s="47">
        <f>I253-G253</f>
        <v>0</v>
      </c>
      <c r="I253" s="47">
        <v>0</v>
      </c>
    </row>
    <row r="254" spans="1:173" s="34" customFormat="1" ht="15.75">
      <c r="A254" s="70"/>
      <c r="B254" s="70"/>
      <c r="C254" s="70"/>
      <c r="D254" s="130"/>
      <c r="E254" s="130"/>
      <c r="F254" s="50"/>
      <c r="G254" s="131"/>
      <c r="H254" s="131"/>
      <c r="I254" s="131"/>
    </row>
    <row r="255" spans="1:173" ht="21" customHeight="1">
      <c r="A255" s="133"/>
      <c r="B255" s="133"/>
      <c r="C255" s="133"/>
      <c r="D255" s="100"/>
      <c r="E255" s="101"/>
      <c r="F255" s="127" t="s">
        <v>169</v>
      </c>
      <c r="G255" s="134">
        <f t="shared" ref="G255:I255" si="87">+G257+G264+G270+G276</f>
        <v>12000</v>
      </c>
      <c r="H255" s="134">
        <f t="shared" si="87"/>
        <v>-3165</v>
      </c>
      <c r="I255" s="134">
        <f t="shared" si="87"/>
        <v>8835</v>
      </c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</row>
    <row r="256" spans="1:173" s="34" customFormat="1" ht="15.75">
      <c r="A256" s="39"/>
      <c r="B256" s="130"/>
      <c r="C256" s="130"/>
      <c r="D256" s="38"/>
      <c r="E256" s="126"/>
      <c r="F256" s="135"/>
      <c r="G256" s="41"/>
      <c r="H256" s="41"/>
      <c r="I256" s="41"/>
    </row>
    <row r="257" spans="1:173" ht="15.75" customHeight="1">
      <c r="A257" s="316"/>
      <c r="B257" s="136"/>
      <c r="C257" s="136"/>
      <c r="D257" s="137" t="s">
        <v>170</v>
      </c>
      <c r="E257" s="763" t="s">
        <v>171</v>
      </c>
      <c r="F257" s="764"/>
      <c r="G257" s="41">
        <f t="shared" ref="G257:I259" si="88">G258</f>
        <v>4500</v>
      </c>
      <c r="H257" s="41">
        <f t="shared" si="88"/>
        <v>-770</v>
      </c>
      <c r="I257" s="41">
        <f t="shared" si="88"/>
        <v>3730</v>
      </c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</row>
    <row r="258" spans="1:173" ht="15.75">
      <c r="A258" s="39"/>
      <c r="B258" s="130"/>
      <c r="C258" s="130"/>
      <c r="D258" s="39"/>
      <c r="E258" s="38" t="s">
        <v>172</v>
      </c>
      <c r="F258" s="42" t="s">
        <v>173</v>
      </c>
      <c r="G258" s="41">
        <f t="shared" si="88"/>
        <v>4500</v>
      </c>
      <c r="H258" s="41">
        <f t="shared" si="88"/>
        <v>-770</v>
      </c>
      <c r="I258" s="41">
        <f t="shared" si="88"/>
        <v>3730</v>
      </c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</row>
    <row r="259" spans="1:173" ht="15.75">
      <c r="A259" s="39"/>
      <c r="B259" s="130"/>
      <c r="C259" s="130"/>
      <c r="D259" s="39"/>
      <c r="E259" s="39"/>
      <c r="F259" s="44" t="s">
        <v>123</v>
      </c>
      <c r="G259" s="41">
        <f t="shared" si="88"/>
        <v>4500</v>
      </c>
      <c r="H259" s="41">
        <f t="shared" si="88"/>
        <v>-770</v>
      </c>
      <c r="I259" s="41">
        <f t="shared" si="88"/>
        <v>3730</v>
      </c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</row>
    <row r="260" spans="1:173" ht="15.75">
      <c r="A260" s="43" t="s">
        <v>91</v>
      </c>
      <c r="B260" s="130"/>
      <c r="C260" s="130"/>
      <c r="D260" s="130"/>
      <c r="E260" s="130"/>
      <c r="F260" s="50" t="s">
        <v>8</v>
      </c>
      <c r="G260" s="131">
        <f>+G261+G262</f>
        <v>4500</v>
      </c>
      <c r="H260" s="131">
        <f t="shared" ref="H260:I260" si="89">+H261+H262</f>
        <v>-770</v>
      </c>
      <c r="I260" s="131">
        <f t="shared" si="89"/>
        <v>3730</v>
      </c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</row>
    <row r="261" spans="1:173" ht="15.75">
      <c r="A261" s="43"/>
      <c r="B261" s="39" t="s">
        <v>93</v>
      </c>
      <c r="C261" s="39"/>
      <c r="D261" s="130"/>
      <c r="E261" s="130"/>
      <c r="F261" s="50" t="s">
        <v>39</v>
      </c>
      <c r="G261" s="131">
        <v>1000</v>
      </c>
      <c r="H261" s="131">
        <f>I261-G261</f>
        <v>-670</v>
      </c>
      <c r="I261" s="131">
        <v>330</v>
      </c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</row>
    <row r="262" spans="1:173" s="5" customFormat="1" ht="15.75">
      <c r="A262" s="43"/>
      <c r="B262" s="43" t="s">
        <v>94</v>
      </c>
      <c r="C262" s="43"/>
      <c r="D262" s="130"/>
      <c r="E262" s="130"/>
      <c r="F262" s="50" t="s">
        <v>168</v>
      </c>
      <c r="G262" s="131">
        <v>3500</v>
      </c>
      <c r="H262" s="131">
        <f>I262-G262</f>
        <v>-100</v>
      </c>
      <c r="I262" s="131">
        <v>3400</v>
      </c>
    </row>
    <row r="263" spans="1:173" s="34" customFormat="1" ht="17.100000000000001" customHeight="1">
      <c r="A263" s="43"/>
      <c r="B263" s="43"/>
      <c r="C263" s="43"/>
      <c r="D263" s="130"/>
      <c r="E263" s="138"/>
      <c r="F263" s="48"/>
      <c r="G263" s="131"/>
      <c r="H263" s="131"/>
      <c r="I263" s="131"/>
    </row>
    <row r="264" spans="1:173" s="34" customFormat="1" ht="17.100000000000001" customHeight="1">
      <c r="A264" s="317"/>
      <c r="B264" s="139"/>
      <c r="C264" s="139"/>
      <c r="D264" s="137" t="s">
        <v>174</v>
      </c>
      <c r="E264" s="761" t="s">
        <v>175</v>
      </c>
      <c r="F264" s="762"/>
      <c r="G264" s="480">
        <f t="shared" ref="G264:I267" si="90">G265</f>
        <v>3000</v>
      </c>
      <c r="H264" s="480">
        <f t="shared" si="90"/>
        <v>-2415</v>
      </c>
      <c r="I264" s="480">
        <f t="shared" si="90"/>
        <v>585</v>
      </c>
    </row>
    <row r="265" spans="1:173" s="34" customFormat="1" ht="15.75">
      <c r="A265" s="70"/>
      <c r="B265" s="43"/>
      <c r="C265" s="43"/>
      <c r="D265" s="117"/>
      <c r="E265" s="38" t="s">
        <v>172</v>
      </c>
      <c r="F265" s="42" t="s">
        <v>173</v>
      </c>
      <c r="G265" s="481">
        <f t="shared" si="90"/>
        <v>3000</v>
      </c>
      <c r="H265" s="481">
        <f t="shared" si="90"/>
        <v>-2415</v>
      </c>
      <c r="I265" s="481">
        <f t="shared" si="90"/>
        <v>585</v>
      </c>
    </row>
    <row r="266" spans="1:173" s="34" customFormat="1" ht="15.75">
      <c r="A266" s="70"/>
      <c r="B266" s="43"/>
      <c r="C266" s="43"/>
      <c r="D266" s="38"/>
      <c r="E266" s="39"/>
      <c r="F266" s="45" t="s">
        <v>123</v>
      </c>
      <c r="G266" s="107">
        <f t="shared" si="90"/>
        <v>3000</v>
      </c>
      <c r="H266" s="107">
        <f t="shared" si="90"/>
        <v>-2415</v>
      </c>
      <c r="I266" s="107">
        <f t="shared" si="90"/>
        <v>585</v>
      </c>
    </row>
    <row r="267" spans="1:173" s="54" customFormat="1" ht="15.75">
      <c r="A267" s="43" t="s">
        <v>91</v>
      </c>
      <c r="B267" s="43"/>
      <c r="C267" s="43"/>
      <c r="D267" s="43"/>
      <c r="E267" s="39"/>
      <c r="F267" s="48" t="s">
        <v>8</v>
      </c>
      <c r="G267" s="482">
        <f t="shared" si="90"/>
        <v>3000</v>
      </c>
      <c r="H267" s="482">
        <f t="shared" si="90"/>
        <v>-2415</v>
      </c>
      <c r="I267" s="482">
        <f t="shared" si="90"/>
        <v>585</v>
      </c>
    </row>
    <row r="268" spans="1:173" s="34" customFormat="1" ht="15.75">
      <c r="A268" s="43"/>
      <c r="B268" s="43" t="s">
        <v>93</v>
      </c>
      <c r="C268" s="43"/>
      <c r="D268" s="43"/>
      <c r="E268" s="39"/>
      <c r="F268" s="50" t="s">
        <v>39</v>
      </c>
      <c r="G268" s="47">
        <v>3000</v>
      </c>
      <c r="H268" s="47">
        <f>I268-G268</f>
        <v>-2415</v>
      </c>
      <c r="I268" s="47">
        <v>585</v>
      </c>
    </row>
    <row r="269" spans="1:173" s="34" customFormat="1" ht="15.75">
      <c r="A269" s="39"/>
      <c r="B269" s="70"/>
      <c r="C269" s="70"/>
      <c r="D269" s="69"/>
      <c r="E269" s="128"/>
      <c r="F269" s="105"/>
      <c r="G269" s="74"/>
      <c r="H269" s="74"/>
      <c r="I269" s="74"/>
    </row>
    <row r="270" spans="1:173" s="34" customFormat="1" ht="15.75">
      <c r="A270" s="141"/>
      <c r="B270" s="140"/>
      <c r="C270" s="140"/>
      <c r="D270" s="137" t="s">
        <v>176</v>
      </c>
      <c r="E270" s="761" t="s">
        <v>177</v>
      </c>
      <c r="F270" s="762"/>
      <c r="G270" s="480">
        <f t="shared" ref="G270:I270" si="91">G271</f>
        <v>2500</v>
      </c>
      <c r="H270" s="480">
        <f t="shared" si="91"/>
        <v>-580</v>
      </c>
      <c r="I270" s="480">
        <f t="shared" si="91"/>
        <v>1920</v>
      </c>
    </row>
    <row r="271" spans="1:173" ht="15.75">
      <c r="A271" s="39"/>
      <c r="B271" s="43"/>
      <c r="C271" s="43"/>
      <c r="D271" s="39"/>
      <c r="E271" s="38" t="s">
        <v>178</v>
      </c>
      <c r="F271" s="42" t="s">
        <v>179</v>
      </c>
      <c r="G271" s="481">
        <f t="shared" ref="G271:I271" si="92">G272</f>
        <v>2500</v>
      </c>
      <c r="H271" s="481">
        <f t="shared" si="92"/>
        <v>-580</v>
      </c>
      <c r="I271" s="481">
        <f t="shared" si="92"/>
        <v>1920</v>
      </c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</row>
    <row r="272" spans="1:173" ht="15.75">
      <c r="A272" s="39"/>
      <c r="B272" s="43"/>
      <c r="C272" s="43"/>
      <c r="D272" s="39"/>
      <c r="E272" s="39"/>
      <c r="F272" s="45" t="s">
        <v>123</v>
      </c>
      <c r="G272" s="107">
        <f t="shared" ref="G272:I272" si="93">G273</f>
        <v>2500</v>
      </c>
      <c r="H272" s="107">
        <f t="shared" si="93"/>
        <v>-580</v>
      </c>
      <c r="I272" s="107">
        <f t="shared" si="93"/>
        <v>1920</v>
      </c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</row>
    <row r="273" spans="1:1893" ht="15.75">
      <c r="A273" s="39" t="s">
        <v>91</v>
      </c>
      <c r="B273" s="43"/>
      <c r="C273" s="43"/>
      <c r="D273" s="43"/>
      <c r="E273" s="39"/>
      <c r="F273" s="50" t="s">
        <v>8</v>
      </c>
      <c r="G273" s="482">
        <f t="shared" ref="G273:I273" si="94">G274</f>
        <v>2500</v>
      </c>
      <c r="H273" s="482">
        <f t="shared" si="94"/>
        <v>-580</v>
      </c>
      <c r="I273" s="482">
        <f t="shared" si="94"/>
        <v>1920</v>
      </c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</row>
    <row r="274" spans="1:1893" ht="15.75">
      <c r="A274" s="39"/>
      <c r="B274" s="43" t="s">
        <v>94</v>
      </c>
      <c r="C274" s="43"/>
      <c r="D274" s="43"/>
      <c r="E274" s="39"/>
      <c r="F274" s="50" t="s">
        <v>168</v>
      </c>
      <c r="G274" s="131">
        <v>2500</v>
      </c>
      <c r="H274" s="131">
        <f>I274-G274</f>
        <v>-580</v>
      </c>
      <c r="I274" s="131">
        <v>1920</v>
      </c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</row>
    <row r="275" spans="1:1893" ht="15.75">
      <c r="A275" s="43"/>
      <c r="B275" s="39"/>
      <c r="C275" s="39"/>
      <c r="D275" s="40"/>
      <c r="E275" s="126"/>
      <c r="F275" s="48"/>
      <c r="G275" s="131"/>
      <c r="H275" s="131"/>
      <c r="I275" s="131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</row>
    <row r="276" spans="1:1893" s="34" customFormat="1" ht="17.100000000000001" customHeight="1">
      <c r="A276" s="140"/>
      <c r="B276" s="141"/>
      <c r="C276" s="141"/>
      <c r="D276" s="137" t="s">
        <v>180</v>
      </c>
      <c r="E276" s="763" t="s">
        <v>181</v>
      </c>
      <c r="F276" s="764"/>
      <c r="G276" s="480">
        <f t="shared" ref="G276:I276" si="95">G277</f>
        <v>2000</v>
      </c>
      <c r="H276" s="480">
        <f t="shared" si="95"/>
        <v>600</v>
      </c>
      <c r="I276" s="480">
        <f t="shared" si="95"/>
        <v>2600</v>
      </c>
    </row>
    <row r="277" spans="1:1893" s="34" customFormat="1" ht="15.75">
      <c r="A277" s="318"/>
      <c r="B277" s="39"/>
      <c r="C277" s="39"/>
      <c r="D277" s="39"/>
      <c r="E277" s="38" t="s">
        <v>182</v>
      </c>
      <c r="F277" s="44" t="s">
        <v>183</v>
      </c>
      <c r="G277" s="107">
        <f t="shared" ref="G277:I277" si="96">G278</f>
        <v>2000</v>
      </c>
      <c r="H277" s="107">
        <f t="shared" si="96"/>
        <v>600</v>
      </c>
      <c r="I277" s="107">
        <f t="shared" si="96"/>
        <v>2600</v>
      </c>
    </row>
    <row r="278" spans="1:1893" s="34" customFormat="1" ht="15.75">
      <c r="A278" s="319"/>
      <c r="B278" s="39"/>
      <c r="C278" s="39"/>
      <c r="D278" s="39"/>
      <c r="E278" s="39"/>
      <c r="F278" s="44" t="s">
        <v>123</v>
      </c>
      <c r="G278" s="107">
        <f t="shared" ref="G278:I278" si="97">G279</f>
        <v>2000</v>
      </c>
      <c r="H278" s="107">
        <f t="shared" si="97"/>
        <v>600</v>
      </c>
      <c r="I278" s="107">
        <f t="shared" si="97"/>
        <v>2600</v>
      </c>
    </row>
    <row r="279" spans="1:1893" s="34" customFormat="1" ht="15.75">
      <c r="A279" s="43" t="s">
        <v>91</v>
      </c>
      <c r="B279" s="39"/>
      <c r="C279" s="39"/>
      <c r="D279" s="43"/>
      <c r="E279" s="39"/>
      <c r="F279" s="50" t="s">
        <v>8</v>
      </c>
      <c r="G279" s="482">
        <f t="shared" ref="G279:I279" si="98">G280</f>
        <v>2000</v>
      </c>
      <c r="H279" s="482">
        <f t="shared" si="98"/>
        <v>600</v>
      </c>
      <c r="I279" s="482">
        <f t="shared" si="98"/>
        <v>2600</v>
      </c>
    </row>
    <row r="280" spans="1:1893" s="34" customFormat="1" ht="15.75">
      <c r="A280" s="43"/>
      <c r="B280" s="43" t="s">
        <v>94</v>
      </c>
      <c r="C280" s="43"/>
      <c r="D280" s="43"/>
      <c r="E280" s="39"/>
      <c r="F280" s="50" t="s">
        <v>168</v>
      </c>
      <c r="G280" s="131">
        <v>2000</v>
      </c>
      <c r="H280" s="131">
        <f>I280-G280</f>
        <v>600</v>
      </c>
      <c r="I280" s="131">
        <v>2600</v>
      </c>
    </row>
    <row r="281" spans="1:1893" s="34" customFormat="1" ht="15.75">
      <c r="A281" s="43"/>
      <c r="B281" s="43"/>
      <c r="C281" s="43"/>
      <c r="D281" s="40"/>
      <c r="E281" s="39"/>
      <c r="F281" s="48"/>
      <c r="G281" s="131"/>
      <c r="H281" s="131"/>
      <c r="I281" s="131"/>
    </row>
    <row r="282" spans="1:1893" s="57" customFormat="1" ht="15.75">
      <c r="A282" s="123"/>
      <c r="B282" s="123"/>
      <c r="C282" s="123"/>
      <c r="D282" s="142"/>
      <c r="E282" s="142"/>
      <c r="F282" s="143" t="s">
        <v>184</v>
      </c>
      <c r="G282" s="144">
        <f t="shared" ref="G282:I282" si="99">G283</f>
        <v>19000</v>
      </c>
      <c r="H282" s="144">
        <f t="shared" si="99"/>
        <v>5300</v>
      </c>
      <c r="I282" s="144">
        <f t="shared" si="99"/>
        <v>24300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  <c r="NQ282" s="1"/>
      <c r="NR282" s="1"/>
      <c r="NS282" s="1"/>
      <c r="NT282" s="1"/>
      <c r="NU282" s="1"/>
      <c r="NV282" s="1"/>
      <c r="NW282" s="1"/>
      <c r="NX282" s="1"/>
      <c r="NY282" s="1"/>
      <c r="NZ282" s="1"/>
      <c r="OA282" s="1"/>
      <c r="OB282" s="1"/>
      <c r="OC282" s="1"/>
      <c r="OD282" s="1"/>
      <c r="OE282" s="1"/>
      <c r="OF282" s="1"/>
      <c r="OG282" s="1"/>
      <c r="OH282" s="1"/>
      <c r="OI282" s="1"/>
      <c r="OJ282" s="1"/>
      <c r="OK282" s="1"/>
      <c r="OL282" s="1"/>
      <c r="OM282" s="1"/>
      <c r="ON282" s="1"/>
      <c r="OO282" s="1"/>
      <c r="OP282" s="1"/>
      <c r="OQ282" s="1"/>
      <c r="OR282" s="1"/>
      <c r="OS282" s="1"/>
      <c r="OT282" s="1"/>
      <c r="OU282" s="1"/>
      <c r="OV282" s="1"/>
      <c r="OW282" s="1"/>
      <c r="OX282" s="1"/>
      <c r="OY282" s="1"/>
      <c r="OZ282" s="1"/>
      <c r="PA282" s="1"/>
      <c r="PB282" s="1"/>
      <c r="PC282" s="1"/>
      <c r="PD282" s="1"/>
      <c r="PE282" s="1"/>
      <c r="PF282" s="1"/>
      <c r="PG282" s="1"/>
      <c r="PH282" s="1"/>
      <c r="PI282" s="1"/>
      <c r="PJ282" s="1"/>
      <c r="PK282" s="1"/>
      <c r="PL282" s="1"/>
      <c r="PM282" s="1"/>
      <c r="PN282" s="1"/>
      <c r="PO282" s="1"/>
      <c r="PP282" s="1"/>
      <c r="PQ282" s="1"/>
      <c r="PR282" s="1"/>
      <c r="PS282" s="1"/>
      <c r="PT282" s="1"/>
      <c r="PU282" s="1"/>
      <c r="PV282" s="1"/>
      <c r="PW282" s="1"/>
      <c r="PX282" s="1"/>
      <c r="PY282" s="1"/>
      <c r="PZ282" s="1"/>
      <c r="QA282" s="1"/>
      <c r="QB282" s="1"/>
      <c r="QC282" s="1"/>
      <c r="QD282" s="1"/>
      <c r="QE282" s="1"/>
      <c r="QF282" s="1"/>
      <c r="QG282" s="1"/>
      <c r="QH282" s="1"/>
      <c r="QI282" s="1"/>
      <c r="QJ282" s="1"/>
      <c r="QK282" s="1"/>
      <c r="QL282" s="1"/>
      <c r="QM282" s="1"/>
      <c r="QN282" s="1"/>
      <c r="QO282" s="1"/>
      <c r="QP282" s="1"/>
      <c r="QQ282" s="1"/>
      <c r="QR282" s="1"/>
      <c r="QS282" s="1"/>
      <c r="QT282" s="1"/>
      <c r="QU282" s="1"/>
      <c r="QV282" s="1"/>
      <c r="QW282" s="1"/>
      <c r="QX282" s="1"/>
      <c r="QY282" s="1"/>
      <c r="QZ282" s="1"/>
      <c r="RA282" s="1"/>
      <c r="RB282" s="1"/>
      <c r="RC282" s="1"/>
      <c r="RD282" s="1"/>
      <c r="RE282" s="1"/>
      <c r="RF282" s="1"/>
      <c r="RG282" s="1"/>
      <c r="RH282" s="1"/>
      <c r="RI282" s="1"/>
      <c r="RJ282" s="1"/>
      <c r="RK282" s="1"/>
      <c r="RL282" s="1"/>
      <c r="RM282" s="1"/>
      <c r="RN282" s="1"/>
      <c r="RO282" s="1"/>
      <c r="RP282" s="1"/>
      <c r="RQ282" s="1"/>
      <c r="RR282" s="1"/>
      <c r="RS282" s="1"/>
      <c r="RT282" s="1"/>
      <c r="RU282" s="1"/>
      <c r="RV282" s="1"/>
      <c r="RW282" s="1"/>
      <c r="RX282" s="1"/>
      <c r="RY282" s="1"/>
      <c r="RZ282" s="1"/>
      <c r="SA282" s="1"/>
      <c r="SB282" s="1"/>
      <c r="SC282" s="1"/>
      <c r="SD282" s="1"/>
      <c r="SE282" s="1"/>
      <c r="SF282" s="1"/>
      <c r="SG282" s="1"/>
      <c r="SH282" s="1"/>
      <c r="SI282" s="1"/>
      <c r="SJ282" s="1"/>
      <c r="SK282" s="1"/>
      <c r="SL282" s="1"/>
      <c r="SM282" s="1"/>
      <c r="SN282" s="1"/>
      <c r="SO282" s="1"/>
      <c r="SP282" s="1"/>
      <c r="SQ282" s="1"/>
      <c r="SR282" s="1"/>
      <c r="SS282" s="1"/>
      <c r="ST282" s="1"/>
      <c r="SU282" s="1"/>
      <c r="SV282" s="1"/>
      <c r="SW282" s="1"/>
      <c r="SX282" s="1"/>
      <c r="SY282" s="1"/>
      <c r="SZ282" s="1"/>
      <c r="TA282" s="1"/>
      <c r="TB282" s="1"/>
      <c r="TC282" s="1"/>
      <c r="TD282" s="1"/>
      <c r="TE282" s="1"/>
      <c r="TF282" s="1"/>
      <c r="TG282" s="1"/>
      <c r="TH282" s="1"/>
      <c r="TI282" s="1"/>
      <c r="TJ282" s="1"/>
      <c r="TK282" s="1"/>
      <c r="TL282" s="1"/>
      <c r="TM282" s="1"/>
      <c r="TN282" s="1"/>
      <c r="TO282" s="1"/>
      <c r="TP282" s="1"/>
      <c r="TQ282" s="1"/>
      <c r="TR282" s="1"/>
      <c r="TS282" s="1"/>
      <c r="TT282" s="1"/>
      <c r="TU282" s="1"/>
      <c r="TV282" s="1"/>
      <c r="TW282" s="1"/>
      <c r="TX282" s="1"/>
      <c r="TY282" s="1"/>
      <c r="TZ282" s="1"/>
      <c r="UA282" s="1"/>
      <c r="UB282" s="1"/>
      <c r="UC282" s="1"/>
      <c r="UD282" s="1"/>
      <c r="UE282" s="1"/>
      <c r="UF282" s="1"/>
      <c r="UG282" s="1"/>
      <c r="UH282" s="1"/>
      <c r="UI282" s="1"/>
      <c r="UJ282" s="1"/>
      <c r="UK282" s="1"/>
      <c r="UL282" s="1"/>
      <c r="UM282" s="1"/>
      <c r="UN282" s="1"/>
      <c r="UO282" s="1"/>
      <c r="UP282" s="1"/>
      <c r="UQ282" s="1"/>
      <c r="UR282" s="1"/>
      <c r="US282" s="1"/>
      <c r="UT282" s="1"/>
      <c r="UU282" s="1"/>
      <c r="UV282" s="1"/>
      <c r="UW282" s="1"/>
      <c r="UX282" s="1"/>
      <c r="UY282" s="1"/>
      <c r="UZ282" s="1"/>
      <c r="VA282" s="1"/>
      <c r="VB282" s="1"/>
      <c r="VC282" s="1"/>
      <c r="VD282" s="1"/>
      <c r="VE282" s="1"/>
      <c r="VF282" s="1"/>
      <c r="VG282" s="1"/>
      <c r="VH282" s="1"/>
      <c r="VI282" s="1"/>
      <c r="VJ282" s="1"/>
      <c r="VK282" s="1"/>
      <c r="VL282" s="1"/>
      <c r="VM282" s="1"/>
      <c r="VN282" s="1"/>
      <c r="VO282" s="1"/>
      <c r="VP282" s="1"/>
      <c r="VQ282" s="1"/>
      <c r="VR282" s="1"/>
      <c r="VS282" s="1"/>
      <c r="VT282" s="1"/>
      <c r="VU282" s="1"/>
      <c r="VV282" s="1"/>
      <c r="VW282" s="1"/>
      <c r="VX282" s="1"/>
      <c r="VY282" s="1"/>
      <c r="VZ282" s="1"/>
      <c r="WA282" s="1"/>
      <c r="WB282" s="1"/>
      <c r="WC282" s="1"/>
      <c r="WD282" s="1"/>
      <c r="WE282" s="1"/>
      <c r="WF282" s="1"/>
      <c r="WG282" s="1"/>
      <c r="WH282" s="1"/>
      <c r="WI282" s="1"/>
      <c r="WJ282" s="1"/>
      <c r="WK282" s="1"/>
      <c r="WL282" s="1"/>
      <c r="WM282" s="1"/>
      <c r="WN282" s="1"/>
      <c r="WO282" s="1"/>
      <c r="WP282" s="1"/>
      <c r="WQ282" s="1"/>
      <c r="WR282" s="1"/>
      <c r="WS282" s="1"/>
      <c r="WT282" s="1"/>
      <c r="WU282" s="1"/>
      <c r="WV282" s="1"/>
      <c r="WW282" s="1"/>
      <c r="WX282" s="1"/>
      <c r="WY282" s="1"/>
      <c r="WZ282" s="1"/>
      <c r="XA282" s="1"/>
      <c r="XB282" s="1"/>
      <c r="XC282" s="1"/>
      <c r="XD282" s="1"/>
      <c r="XE282" s="1"/>
      <c r="XF282" s="1"/>
      <c r="XG282" s="1"/>
      <c r="XH282" s="1"/>
      <c r="XI282" s="1"/>
      <c r="XJ282" s="1"/>
      <c r="XK282" s="1"/>
      <c r="XL282" s="1"/>
      <c r="XM282" s="1"/>
      <c r="XN282" s="1"/>
      <c r="XO282" s="1"/>
      <c r="XP282" s="1"/>
      <c r="XQ282" s="1"/>
      <c r="XR282" s="1"/>
      <c r="XS282" s="1"/>
      <c r="XT282" s="1"/>
      <c r="XU282" s="1"/>
      <c r="XV282" s="1"/>
      <c r="XW282" s="1"/>
      <c r="XX282" s="1"/>
      <c r="XY282" s="1"/>
      <c r="XZ282" s="1"/>
      <c r="YA282" s="1"/>
      <c r="YB282" s="1"/>
      <c r="YC282" s="1"/>
      <c r="YD282" s="1"/>
      <c r="YE282" s="1"/>
      <c r="YF282" s="1"/>
      <c r="YG282" s="1"/>
      <c r="YH282" s="1"/>
      <c r="YI282" s="1"/>
      <c r="YJ282" s="1"/>
      <c r="YK282" s="1"/>
      <c r="YL282" s="1"/>
      <c r="YM282" s="1"/>
      <c r="YN282" s="1"/>
      <c r="YO282" s="1"/>
      <c r="YP282" s="1"/>
      <c r="YQ282" s="1"/>
      <c r="YR282" s="1"/>
      <c r="YS282" s="1"/>
      <c r="YT282" s="1"/>
      <c r="YU282" s="1"/>
      <c r="YV282" s="1"/>
      <c r="YW282" s="1"/>
      <c r="YX282" s="1"/>
      <c r="YY282" s="1"/>
      <c r="YZ282" s="1"/>
      <c r="ZA282" s="1"/>
      <c r="ZB282" s="1"/>
      <c r="ZC282" s="1"/>
      <c r="ZD282" s="1"/>
      <c r="ZE282" s="1"/>
      <c r="ZF282" s="1"/>
      <c r="ZG282" s="1"/>
      <c r="ZH282" s="1"/>
      <c r="ZI282" s="1"/>
      <c r="ZJ282" s="1"/>
      <c r="ZK282" s="1"/>
      <c r="ZL282" s="1"/>
      <c r="ZM282" s="1"/>
      <c r="ZN282" s="1"/>
      <c r="ZO282" s="1"/>
      <c r="ZP282" s="1"/>
      <c r="ZQ282" s="1"/>
      <c r="ZR282" s="1"/>
      <c r="ZS282" s="1"/>
      <c r="ZT282" s="1"/>
      <c r="ZU282" s="1"/>
      <c r="ZV282" s="1"/>
      <c r="ZW282" s="1"/>
      <c r="ZX282" s="1"/>
      <c r="ZY282" s="1"/>
      <c r="ZZ282" s="1"/>
      <c r="AAA282" s="1"/>
      <c r="AAB282" s="1"/>
      <c r="AAC282" s="1"/>
      <c r="AAD282" s="1"/>
      <c r="AAE282" s="1"/>
      <c r="AAF282" s="1"/>
      <c r="AAG282" s="1"/>
      <c r="AAH282" s="1"/>
      <c r="AAI282" s="1"/>
      <c r="AAJ282" s="1"/>
      <c r="AAK282" s="1"/>
      <c r="AAL282" s="1"/>
      <c r="AAM282" s="1"/>
      <c r="AAN282" s="1"/>
      <c r="AAO282" s="1"/>
      <c r="AAP282" s="1"/>
      <c r="AAQ282" s="1"/>
      <c r="AAR282" s="1"/>
      <c r="AAS282" s="1"/>
      <c r="AAT282" s="1"/>
      <c r="AAU282" s="1"/>
      <c r="AAV282" s="1"/>
      <c r="AAW282" s="1"/>
      <c r="AAX282" s="1"/>
      <c r="AAY282" s="1"/>
      <c r="AAZ282" s="1"/>
      <c r="ABA282" s="1"/>
      <c r="ABB282" s="1"/>
      <c r="ABC282" s="1"/>
      <c r="ABD282" s="1"/>
      <c r="ABE282" s="1"/>
      <c r="ABF282" s="1"/>
      <c r="ABG282" s="1"/>
      <c r="ABH282" s="1"/>
      <c r="ABI282" s="1"/>
      <c r="ABJ282" s="1"/>
      <c r="ABK282" s="1"/>
      <c r="ABL282" s="1"/>
      <c r="ABM282" s="1"/>
      <c r="ABN282" s="1"/>
      <c r="ABO282" s="1"/>
      <c r="ABP282" s="1"/>
      <c r="ABQ282" s="1"/>
      <c r="ABR282" s="1"/>
      <c r="ABS282" s="1"/>
      <c r="ABT282" s="1"/>
      <c r="ABU282" s="1"/>
      <c r="ABV282" s="1"/>
      <c r="ABW282" s="1"/>
      <c r="ABX282" s="1"/>
      <c r="ABY282" s="1"/>
      <c r="ABZ282" s="1"/>
      <c r="ACA282" s="1"/>
      <c r="ACB282" s="1"/>
      <c r="ACC282" s="1"/>
      <c r="ACD282" s="1"/>
      <c r="ACE282" s="1"/>
      <c r="ACF282" s="1"/>
      <c r="ACG282" s="1"/>
      <c r="ACH282" s="1"/>
      <c r="ACI282" s="1"/>
      <c r="ACJ282" s="1"/>
      <c r="ACK282" s="1"/>
      <c r="ACL282" s="1"/>
      <c r="ACM282" s="1"/>
      <c r="ACN282" s="1"/>
      <c r="ACO282" s="1"/>
      <c r="ACP282" s="1"/>
      <c r="ACQ282" s="1"/>
      <c r="ACR282" s="1"/>
      <c r="ACS282" s="1"/>
      <c r="ACT282" s="1"/>
      <c r="ACU282" s="1"/>
      <c r="ACV282" s="1"/>
      <c r="ACW282" s="1"/>
      <c r="ACX282" s="1"/>
      <c r="ACY282" s="1"/>
      <c r="ACZ282" s="1"/>
      <c r="ADA282" s="1"/>
      <c r="ADB282" s="1"/>
      <c r="ADC282" s="1"/>
      <c r="ADD282" s="1"/>
      <c r="ADE282" s="1"/>
      <c r="ADF282" s="1"/>
      <c r="ADG282" s="1"/>
      <c r="ADH282" s="1"/>
      <c r="ADI282" s="1"/>
      <c r="ADJ282" s="1"/>
      <c r="ADK282" s="1"/>
      <c r="ADL282" s="1"/>
      <c r="ADM282" s="1"/>
      <c r="ADN282" s="1"/>
      <c r="ADO282" s="1"/>
      <c r="ADP282" s="1"/>
      <c r="ADQ282" s="1"/>
      <c r="ADR282" s="1"/>
      <c r="ADS282" s="1"/>
      <c r="ADT282" s="1"/>
      <c r="ADU282" s="1"/>
      <c r="ADV282" s="1"/>
      <c r="ADW282" s="1"/>
      <c r="ADX282" s="1"/>
      <c r="ADY282" s="1"/>
      <c r="ADZ282" s="1"/>
      <c r="AEA282" s="1"/>
      <c r="AEB282" s="1"/>
      <c r="AEC282" s="1"/>
      <c r="AED282" s="1"/>
      <c r="AEE282" s="1"/>
      <c r="AEF282" s="1"/>
      <c r="AEG282" s="1"/>
      <c r="AEH282" s="1"/>
      <c r="AEI282" s="1"/>
      <c r="AEJ282" s="1"/>
      <c r="AEK282" s="1"/>
      <c r="AEL282" s="1"/>
      <c r="AEM282" s="1"/>
      <c r="AEN282" s="1"/>
      <c r="AEO282" s="1"/>
      <c r="AEP282" s="1"/>
      <c r="AEQ282" s="1"/>
      <c r="AER282" s="1"/>
      <c r="AES282" s="1"/>
      <c r="AET282" s="1"/>
      <c r="AEU282" s="1"/>
      <c r="AEV282" s="1"/>
      <c r="AEW282" s="1"/>
      <c r="AEX282" s="1"/>
      <c r="AEY282" s="1"/>
      <c r="AEZ282" s="1"/>
      <c r="AFA282" s="1"/>
      <c r="AFB282" s="1"/>
      <c r="AFC282" s="1"/>
      <c r="AFD282" s="1"/>
      <c r="AFE282" s="1"/>
      <c r="AFF282" s="1"/>
      <c r="AFG282" s="1"/>
      <c r="AFH282" s="1"/>
      <c r="AFI282" s="1"/>
      <c r="AFJ282" s="1"/>
      <c r="AFK282" s="1"/>
      <c r="AFL282" s="1"/>
      <c r="AFM282" s="1"/>
      <c r="AFN282" s="1"/>
      <c r="AFO282" s="1"/>
      <c r="AFP282" s="1"/>
      <c r="AFQ282" s="1"/>
      <c r="AFR282" s="1"/>
      <c r="AFS282" s="1"/>
      <c r="AFT282" s="1"/>
      <c r="AFU282" s="1"/>
      <c r="AFV282" s="1"/>
      <c r="AFW282" s="1"/>
      <c r="AFX282" s="1"/>
      <c r="AFY282" s="1"/>
      <c r="AFZ282" s="1"/>
      <c r="AGA282" s="1"/>
      <c r="AGB282" s="1"/>
      <c r="AGC282" s="1"/>
      <c r="AGD282" s="1"/>
      <c r="AGE282" s="1"/>
      <c r="AGF282" s="1"/>
      <c r="AGG282" s="1"/>
      <c r="AGH282" s="1"/>
      <c r="AGI282" s="1"/>
      <c r="AGJ282" s="1"/>
      <c r="AGK282" s="1"/>
      <c r="AGL282" s="1"/>
      <c r="AGM282" s="1"/>
      <c r="AGN282" s="1"/>
      <c r="AGO282" s="1"/>
      <c r="AGP282" s="1"/>
      <c r="AGQ282" s="1"/>
      <c r="AGR282" s="1"/>
      <c r="AGS282" s="1"/>
      <c r="AGT282" s="1"/>
      <c r="AGU282" s="1"/>
      <c r="AGV282" s="1"/>
      <c r="AGW282" s="1"/>
      <c r="AGX282" s="1"/>
      <c r="AGY282" s="1"/>
      <c r="AGZ282" s="1"/>
      <c r="AHA282" s="1"/>
      <c r="AHB282" s="1"/>
      <c r="AHC282" s="1"/>
      <c r="AHD282" s="1"/>
      <c r="AHE282" s="1"/>
      <c r="AHF282" s="1"/>
      <c r="AHG282" s="1"/>
      <c r="AHH282" s="1"/>
      <c r="AHI282" s="1"/>
      <c r="AHJ282" s="1"/>
      <c r="AHK282" s="1"/>
      <c r="AHL282" s="1"/>
      <c r="AHM282" s="1"/>
      <c r="AHN282" s="1"/>
      <c r="AHO282" s="1"/>
      <c r="AHP282" s="1"/>
      <c r="AHQ282" s="1"/>
      <c r="AHR282" s="1"/>
      <c r="AHS282" s="1"/>
      <c r="AHT282" s="1"/>
      <c r="AHU282" s="1"/>
      <c r="AHV282" s="1"/>
      <c r="AHW282" s="1"/>
      <c r="AHX282" s="1"/>
      <c r="AHY282" s="1"/>
      <c r="AHZ282" s="1"/>
      <c r="AIA282" s="1"/>
      <c r="AIB282" s="1"/>
      <c r="AIC282" s="1"/>
      <c r="AID282" s="1"/>
      <c r="AIE282" s="1"/>
      <c r="AIF282" s="1"/>
      <c r="AIG282" s="1"/>
      <c r="AIH282" s="1"/>
      <c r="AII282" s="1"/>
      <c r="AIJ282" s="1"/>
      <c r="AIK282" s="1"/>
      <c r="AIL282" s="1"/>
      <c r="AIM282" s="1"/>
      <c r="AIN282" s="1"/>
      <c r="AIO282" s="1"/>
      <c r="AIP282" s="1"/>
      <c r="AIQ282" s="1"/>
      <c r="AIR282" s="1"/>
      <c r="AIS282" s="1"/>
      <c r="AIT282" s="1"/>
      <c r="AIU282" s="1"/>
      <c r="AIV282" s="1"/>
      <c r="AIW282" s="1"/>
      <c r="AIX282" s="1"/>
      <c r="AIY282" s="1"/>
      <c r="AIZ282" s="1"/>
      <c r="AJA282" s="1"/>
      <c r="AJB282" s="1"/>
      <c r="AJC282" s="1"/>
      <c r="AJD282" s="1"/>
      <c r="AJE282" s="1"/>
      <c r="AJF282" s="1"/>
      <c r="AJG282" s="1"/>
      <c r="AJH282" s="1"/>
      <c r="AJI282" s="1"/>
      <c r="AJJ282" s="1"/>
      <c r="AJK282" s="1"/>
      <c r="AJL282" s="1"/>
      <c r="AJM282" s="1"/>
      <c r="AJN282" s="1"/>
      <c r="AJO282" s="1"/>
      <c r="AJP282" s="1"/>
      <c r="AJQ282" s="1"/>
      <c r="AJR282" s="1"/>
      <c r="AJS282" s="1"/>
      <c r="AJT282" s="1"/>
      <c r="AJU282" s="1"/>
      <c r="AJV282" s="1"/>
      <c r="AJW282" s="1"/>
      <c r="AJX282" s="1"/>
      <c r="AJY282" s="1"/>
      <c r="AJZ282" s="1"/>
      <c r="AKA282" s="1"/>
      <c r="AKB282" s="1"/>
      <c r="AKC282" s="1"/>
      <c r="AKD282" s="1"/>
      <c r="AKE282" s="1"/>
      <c r="AKF282" s="1"/>
      <c r="AKG282" s="1"/>
      <c r="AKH282" s="1"/>
      <c r="AKI282" s="1"/>
      <c r="AKJ282" s="1"/>
      <c r="AKK282" s="1"/>
      <c r="AKL282" s="1"/>
      <c r="AKM282" s="1"/>
      <c r="AKN282" s="1"/>
      <c r="AKO282" s="1"/>
      <c r="AKP282" s="1"/>
      <c r="AKQ282" s="1"/>
      <c r="AKR282" s="1"/>
      <c r="AKS282" s="1"/>
      <c r="AKT282" s="1"/>
      <c r="AKU282" s="1"/>
      <c r="AKV282" s="1"/>
      <c r="AKW282" s="1"/>
      <c r="AKX282" s="1"/>
      <c r="AKY282" s="1"/>
      <c r="AKZ282" s="1"/>
      <c r="ALA282" s="1"/>
      <c r="ALB282" s="1"/>
      <c r="ALC282" s="1"/>
      <c r="ALD282" s="1"/>
      <c r="ALE282" s="1"/>
      <c r="ALF282" s="1"/>
      <c r="ALG282" s="1"/>
      <c r="ALH282" s="1"/>
      <c r="ALI282" s="1"/>
      <c r="ALJ282" s="1"/>
      <c r="ALK282" s="1"/>
      <c r="ALL282" s="1"/>
      <c r="ALM282" s="1"/>
      <c r="ALN282" s="1"/>
      <c r="ALO282" s="1"/>
      <c r="ALP282" s="1"/>
      <c r="ALQ282" s="1"/>
      <c r="ALR282" s="1"/>
      <c r="ALS282" s="1"/>
      <c r="ALT282" s="1"/>
      <c r="ALU282" s="1"/>
      <c r="ALV282" s="1"/>
      <c r="ALW282" s="1"/>
      <c r="ALX282" s="1"/>
      <c r="ALY282" s="1"/>
      <c r="ALZ282" s="1"/>
      <c r="AMA282" s="1"/>
      <c r="AMB282" s="1"/>
      <c r="AMC282" s="1"/>
      <c r="AMD282" s="1"/>
      <c r="AME282" s="1"/>
      <c r="AMF282" s="1"/>
      <c r="AMG282" s="1"/>
      <c r="AMH282" s="1"/>
      <c r="AMI282" s="1"/>
      <c r="AMJ282" s="1"/>
      <c r="AMK282" s="1"/>
      <c r="AML282" s="1"/>
      <c r="AMM282" s="1"/>
      <c r="AMN282" s="1"/>
      <c r="AMO282" s="1"/>
      <c r="AMP282" s="1"/>
      <c r="AMQ282" s="1"/>
      <c r="AMR282" s="1"/>
      <c r="AMS282" s="1"/>
      <c r="AMT282" s="1"/>
      <c r="AMU282" s="1"/>
      <c r="AMV282" s="1"/>
      <c r="AMW282" s="1"/>
      <c r="AMX282" s="1"/>
      <c r="AMY282" s="1"/>
      <c r="AMZ282" s="1"/>
      <c r="ANA282" s="1"/>
      <c r="ANB282" s="1"/>
      <c r="ANC282" s="1"/>
      <c r="AND282" s="1"/>
      <c r="ANE282" s="1"/>
      <c r="ANF282" s="1"/>
      <c r="ANG282" s="1"/>
      <c r="ANH282" s="1"/>
      <c r="ANI282" s="1"/>
      <c r="ANJ282" s="1"/>
      <c r="ANK282" s="1"/>
      <c r="ANL282" s="1"/>
      <c r="ANM282" s="1"/>
      <c r="ANN282" s="1"/>
      <c r="ANO282" s="1"/>
      <c r="ANP282" s="1"/>
      <c r="ANQ282" s="1"/>
      <c r="ANR282" s="1"/>
      <c r="ANS282" s="1"/>
      <c r="ANT282" s="1"/>
      <c r="ANU282" s="1"/>
      <c r="ANV282" s="1"/>
      <c r="ANW282" s="1"/>
      <c r="ANX282" s="1"/>
      <c r="ANY282" s="1"/>
      <c r="ANZ282" s="1"/>
      <c r="AOA282" s="1"/>
      <c r="AOB282" s="1"/>
      <c r="AOC282" s="1"/>
      <c r="AOD282" s="1"/>
      <c r="AOE282" s="1"/>
      <c r="AOF282" s="1"/>
      <c r="AOG282" s="1"/>
      <c r="AOH282" s="1"/>
      <c r="AOI282" s="1"/>
      <c r="AOJ282" s="1"/>
      <c r="AOK282" s="1"/>
      <c r="AOL282" s="1"/>
      <c r="AOM282" s="1"/>
      <c r="AON282" s="1"/>
      <c r="AOO282" s="1"/>
      <c r="AOP282" s="1"/>
      <c r="AOQ282" s="1"/>
      <c r="AOR282" s="1"/>
      <c r="AOS282" s="1"/>
      <c r="AOT282" s="1"/>
      <c r="AOU282" s="1"/>
      <c r="AOV282" s="1"/>
      <c r="AOW282" s="1"/>
      <c r="AOX282" s="1"/>
      <c r="AOY282" s="1"/>
      <c r="AOZ282" s="1"/>
      <c r="APA282" s="1"/>
      <c r="APB282" s="1"/>
      <c r="APC282" s="1"/>
      <c r="APD282" s="1"/>
      <c r="APE282" s="1"/>
      <c r="APF282" s="1"/>
      <c r="APG282" s="1"/>
      <c r="APH282" s="1"/>
      <c r="API282" s="1"/>
      <c r="APJ282" s="1"/>
      <c r="APK282" s="1"/>
      <c r="APL282" s="1"/>
      <c r="APM282" s="1"/>
      <c r="APN282" s="1"/>
      <c r="APO282" s="1"/>
      <c r="APP282" s="1"/>
      <c r="APQ282" s="1"/>
      <c r="APR282" s="1"/>
      <c r="APS282" s="1"/>
      <c r="APT282" s="1"/>
      <c r="APU282" s="1"/>
      <c r="APV282" s="1"/>
      <c r="APW282" s="1"/>
      <c r="APX282" s="1"/>
      <c r="APY282" s="1"/>
      <c r="APZ282" s="1"/>
      <c r="AQA282" s="1"/>
      <c r="AQB282" s="1"/>
      <c r="AQC282" s="1"/>
      <c r="AQD282" s="1"/>
      <c r="AQE282" s="1"/>
      <c r="AQF282" s="1"/>
      <c r="AQG282" s="1"/>
      <c r="AQH282" s="1"/>
      <c r="AQI282" s="1"/>
      <c r="AQJ282" s="1"/>
      <c r="AQK282" s="1"/>
      <c r="AQL282" s="1"/>
      <c r="AQM282" s="1"/>
      <c r="AQN282" s="1"/>
      <c r="AQO282" s="1"/>
      <c r="AQP282" s="1"/>
      <c r="AQQ282" s="1"/>
      <c r="AQR282" s="1"/>
      <c r="AQS282" s="1"/>
      <c r="AQT282" s="1"/>
      <c r="AQU282" s="1"/>
      <c r="AQV282" s="1"/>
      <c r="AQW282" s="1"/>
      <c r="AQX282" s="1"/>
      <c r="AQY282" s="1"/>
      <c r="AQZ282" s="1"/>
      <c r="ARA282" s="1"/>
      <c r="ARB282" s="1"/>
      <c r="ARC282" s="1"/>
      <c r="ARD282" s="1"/>
      <c r="ARE282" s="1"/>
      <c r="ARF282" s="1"/>
      <c r="ARG282" s="1"/>
      <c r="ARH282" s="1"/>
      <c r="ARI282" s="1"/>
      <c r="ARJ282" s="1"/>
      <c r="ARK282" s="1"/>
      <c r="ARL282" s="1"/>
      <c r="ARM282" s="1"/>
      <c r="ARN282" s="1"/>
      <c r="ARO282" s="1"/>
      <c r="ARP282" s="1"/>
      <c r="ARQ282" s="1"/>
      <c r="ARR282" s="1"/>
      <c r="ARS282" s="1"/>
      <c r="ART282" s="1"/>
      <c r="ARU282" s="1"/>
      <c r="ARV282" s="1"/>
      <c r="ARW282" s="1"/>
      <c r="ARX282" s="1"/>
      <c r="ARY282" s="1"/>
      <c r="ARZ282" s="1"/>
      <c r="ASA282" s="1"/>
      <c r="ASB282" s="1"/>
      <c r="ASC282" s="1"/>
      <c r="ASD282" s="1"/>
      <c r="ASE282" s="1"/>
      <c r="ASF282" s="1"/>
      <c r="ASG282" s="1"/>
      <c r="ASH282" s="1"/>
      <c r="ASI282" s="1"/>
      <c r="ASJ282" s="1"/>
      <c r="ASK282" s="1"/>
      <c r="ASL282" s="1"/>
      <c r="ASM282" s="1"/>
      <c r="ASN282" s="1"/>
      <c r="ASO282" s="1"/>
      <c r="ASP282" s="1"/>
      <c r="ASQ282" s="1"/>
      <c r="ASR282" s="1"/>
      <c r="ASS282" s="1"/>
      <c r="AST282" s="1"/>
      <c r="ASU282" s="1"/>
      <c r="ASV282" s="1"/>
      <c r="ASW282" s="1"/>
      <c r="ASX282" s="1"/>
      <c r="ASY282" s="1"/>
      <c r="ASZ282" s="1"/>
      <c r="ATA282" s="1"/>
      <c r="ATB282" s="1"/>
      <c r="ATC282" s="1"/>
      <c r="ATD282" s="1"/>
      <c r="ATE282" s="1"/>
      <c r="ATF282" s="1"/>
      <c r="ATG282" s="1"/>
      <c r="ATH282" s="1"/>
      <c r="ATI282" s="1"/>
      <c r="ATJ282" s="1"/>
      <c r="ATK282" s="1"/>
      <c r="ATL282" s="1"/>
      <c r="ATM282" s="1"/>
      <c r="ATN282" s="1"/>
      <c r="ATO282" s="1"/>
      <c r="ATP282" s="1"/>
      <c r="ATQ282" s="1"/>
      <c r="ATR282" s="1"/>
      <c r="ATS282" s="1"/>
      <c r="ATT282" s="1"/>
      <c r="ATU282" s="1"/>
      <c r="ATV282" s="1"/>
      <c r="ATW282" s="1"/>
      <c r="ATX282" s="1"/>
      <c r="ATY282" s="1"/>
      <c r="ATZ282" s="1"/>
      <c r="AUA282" s="1"/>
      <c r="AUB282" s="1"/>
      <c r="AUC282" s="1"/>
      <c r="AUD282" s="1"/>
      <c r="AUE282" s="1"/>
      <c r="AUF282" s="1"/>
      <c r="AUG282" s="1"/>
      <c r="AUH282" s="1"/>
      <c r="AUI282" s="1"/>
      <c r="AUJ282" s="1"/>
      <c r="AUK282" s="1"/>
      <c r="AUL282" s="1"/>
      <c r="AUM282" s="1"/>
      <c r="AUN282" s="1"/>
      <c r="AUO282" s="1"/>
      <c r="AUP282" s="1"/>
      <c r="AUQ282" s="1"/>
      <c r="AUR282" s="1"/>
      <c r="AUS282" s="1"/>
      <c r="AUT282" s="1"/>
      <c r="AUU282" s="1"/>
      <c r="AUV282" s="1"/>
      <c r="AUW282" s="1"/>
      <c r="AUX282" s="1"/>
      <c r="AUY282" s="1"/>
      <c r="AUZ282" s="1"/>
      <c r="AVA282" s="1"/>
      <c r="AVB282" s="1"/>
      <c r="AVC282" s="1"/>
      <c r="AVD282" s="1"/>
      <c r="AVE282" s="1"/>
      <c r="AVF282" s="1"/>
      <c r="AVG282" s="1"/>
      <c r="AVH282" s="1"/>
      <c r="AVI282" s="1"/>
      <c r="AVJ282" s="1"/>
      <c r="AVK282" s="1"/>
      <c r="AVL282" s="1"/>
      <c r="AVM282" s="1"/>
      <c r="AVN282" s="1"/>
      <c r="AVO282" s="1"/>
      <c r="AVP282" s="1"/>
      <c r="AVQ282" s="1"/>
      <c r="AVR282" s="1"/>
      <c r="AVS282" s="1"/>
      <c r="AVT282" s="1"/>
      <c r="AVU282" s="1"/>
      <c r="AVV282" s="1"/>
      <c r="AVW282" s="1"/>
      <c r="AVX282" s="1"/>
      <c r="AVY282" s="1"/>
      <c r="AVZ282" s="1"/>
      <c r="AWA282" s="1"/>
      <c r="AWB282" s="1"/>
      <c r="AWC282" s="1"/>
      <c r="AWD282" s="1"/>
      <c r="AWE282" s="1"/>
      <c r="AWF282" s="1"/>
      <c r="AWG282" s="1"/>
      <c r="AWH282" s="1"/>
      <c r="AWI282" s="1"/>
      <c r="AWJ282" s="1"/>
      <c r="AWK282" s="1"/>
      <c r="AWL282" s="1"/>
      <c r="AWM282" s="1"/>
      <c r="AWN282" s="1"/>
      <c r="AWO282" s="1"/>
      <c r="AWP282" s="1"/>
      <c r="AWQ282" s="1"/>
      <c r="AWR282" s="1"/>
      <c r="AWS282" s="1"/>
      <c r="AWT282" s="1"/>
      <c r="AWU282" s="1"/>
      <c r="AWV282" s="1"/>
      <c r="AWW282" s="1"/>
      <c r="AWX282" s="1"/>
      <c r="AWY282" s="1"/>
      <c r="AWZ282" s="1"/>
      <c r="AXA282" s="1"/>
      <c r="AXB282" s="1"/>
      <c r="AXC282" s="1"/>
      <c r="AXD282" s="1"/>
      <c r="AXE282" s="1"/>
      <c r="AXF282" s="1"/>
      <c r="AXG282" s="1"/>
      <c r="AXH282" s="1"/>
      <c r="AXI282" s="1"/>
      <c r="AXJ282" s="1"/>
      <c r="AXK282" s="1"/>
      <c r="AXL282" s="1"/>
      <c r="AXM282" s="1"/>
      <c r="AXN282" s="1"/>
      <c r="AXO282" s="1"/>
      <c r="AXP282" s="1"/>
      <c r="AXQ282" s="1"/>
      <c r="AXR282" s="1"/>
      <c r="AXS282" s="1"/>
      <c r="AXT282" s="1"/>
      <c r="AXU282" s="1"/>
      <c r="AXV282" s="1"/>
      <c r="AXW282" s="1"/>
      <c r="AXX282" s="1"/>
      <c r="AXY282" s="1"/>
      <c r="AXZ282" s="1"/>
      <c r="AYA282" s="1"/>
      <c r="AYB282" s="1"/>
      <c r="AYC282" s="1"/>
      <c r="AYD282" s="1"/>
      <c r="AYE282" s="1"/>
      <c r="AYF282" s="1"/>
      <c r="AYG282" s="1"/>
      <c r="AYH282" s="1"/>
      <c r="AYI282" s="1"/>
      <c r="AYJ282" s="1"/>
      <c r="AYK282" s="1"/>
      <c r="AYL282" s="1"/>
      <c r="AYM282" s="1"/>
      <c r="AYN282" s="1"/>
      <c r="AYO282" s="1"/>
      <c r="AYP282" s="1"/>
      <c r="AYQ282" s="1"/>
      <c r="AYR282" s="1"/>
      <c r="AYS282" s="1"/>
      <c r="AYT282" s="1"/>
      <c r="AYU282" s="1"/>
      <c r="AYV282" s="1"/>
      <c r="AYW282" s="1"/>
      <c r="AYX282" s="1"/>
      <c r="AYY282" s="1"/>
      <c r="AYZ282" s="1"/>
      <c r="AZA282" s="1"/>
      <c r="AZB282" s="1"/>
      <c r="AZC282" s="1"/>
      <c r="AZD282" s="1"/>
      <c r="AZE282" s="1"/>
      <c r="AZF282" s="1"/>
      <c r="AZG282" s="1"/>
      <c r="AZH282" s="1"/>
      <c r="AZI282" s="1"/>
      <c r="AZJ282" s="1"/>
      <c r="AZK282" s="1"/>
      <c r="AZL282" s="1"/>
      <c r="AZM282" s="1"/>
      <c r="AZN282" s="1"/>
      <c r="AZO282" s="1"/>
      <c r="AZP282" s="1"/>
      <c r="AZQ282" s="1"/>
      <c r="AZR282" s="1"/>
      <c r="AZS282" s="1"/>
      <c r="AZT282" s="1"/>
      <c r="AZU282" s="1"/>
      <c r="AZV282" s="1"/>
      <c r="AZW282" s="1"/>
      <c r="AZX282" s="1"/>
      <c r="AZY282" s="1"/>
      <c r="AZZ282" s="1"/>
      <c r="BAA282" s="1"/>
      <c r="BAB282" s="1"/>
      <c r="BAC282" s="1"/>
      <c r="BAD282" s="1"/>
      <c r="BAE282" s="1"/>
      <c r="BAF282" s="1"/>
      <c r="BAG282" s="1"/>
      <c r="BAH282" s="1"/>
      <c r="BAI282" s="1"/>
      <c r="BAJ282" s="1"/>
      <c r="BAK282" s="1"/>
      <c r="BAL282" s="1"/>
      <c r="BAM282" s="1"/>
      <c r="BAN282" s="1"/>
      <c r="BAO282" s="1"/>
      <c r="BAP282" s="1"/>
      <c r="BAQ282" s="1"/>
      <c r="BAR282" s="1"/>
      <c r="BAS282" s="1"/>
      <c r="BAT282" s="1"/>
      <c r="BAU282" s="1"/>
      <c r="BAV282" s="1"/>
      <c r="BAW282" s="1"/>
      <c r="BAX282" s="1"/>
      <c r="BAY282" s="1"/>
      <c r="BAZ282" s="1"/>
      <c r="BBA282" s="1"/>
      <c r="BBB282" s="1"/>
      <c r="BBC282" s="1"/>
      <c r="BBD282" s="1"/>
      <c r="BBE282" s="1"/>
      <c r="BBF282" s="1"/>
      <c r="BBG282" s="1"/>
      <c r="BBH282" s="1"/>
      <c r="BBI282" s="1"/>
      <c r="BBJ282" s="1"/>
      <c r="BBK282" s="1"/>
      <c r="BBL282" s="1"/>
      <c r="BBM282" s="1"/>
      <c r="BBN282" s="1"/>
      <c r="BBO282" s="1"/>
      <c r="BBP282" s="1"/>
      <c r="BBQ282" s="1"/>
      <c r="BBR282" s="1"/>
      <c r="BBS282" s="1"/>
      <c r="BBT282" s="1"/>
      <c r="BBU282" s="1"/>
      <c r="BBV282" s="1"/>
      <c r="BBW282" s="1"/>
      <c r="BBX282" s="1"/>
      <c r="BBY282" s="1"/>
      <c r="BBZ282" s="1"/>
      <c r="BCA282" s="1"/>
      <c r="BCB282" s="1"/>
      <c r="BCC282" s="1"/>
      <c r="BCD282" s="1"/>
      <c r="BCE282" s="1"/>
      <c r="BCF282" s="1"/>
      <c r="BCG282" s="1"/>
      <c r="BCH282" s="1"/>
      <c r="BCI282" s="1"/>
      <c r="BCJ282" s="1"/>
      <c r="BCK282" s="1"/>
      <c r="BCL282" s="1"/>
      <c r="BCM282" s="1"/>
      <c r="BCN282" s="1"/>
      <c r="BCO282" s="1"/>
      <c r="BCP282" s="1"/>
      <c r="BCQ282" s="1"/>
      <c r="BCR282" s="1"/>
      <c r="BCS282" s="1"/>
      <c r="BCT282" s="1"/>
      <c r="BCU282" s="1"/>
      <c r="BCV282" s="1"/>
      <c r="BCW282" s="1"/>
      <c r="BCX282" s="1"/>
      <c r="BCY282" s="1"/>
      <c r="BCZ282" s="1"/>
      <c r="BDA282" s="1"/>
      <c r="BDB282" s="1"/>
      <c r="BDC282" s="1"/>
      <c r="BDD282" s="1"/>
      <c r="BDE282" s="1"/>
      <c r="BDF282" s="1"/>
      <c r="BDG282" s="1"/>
      <c r="BDH282" s="1"/>
      <c r="BDI282" s="1"/>
      <c r="BDJ282" s="1"/>
      <c r="BDK282" s="1"/>
      <c r="BDL282" s="1"/>
      <c r="BDM282" s="1"/>
      <c r="BDN282" s="1"/>
      <c r="BDO282" s="1"/>
      <c r="BDP282" s="1"/>
      <c r="BDQ282" s="1"/>
      <c r="BDR282" s="1"/>
      <c r="BDS282" s="1"/>
      <c r="BDT282" s="1"/>
      <c r="BDU282" s="1"/>
      <c r="BDV282" s="1"/>
      <c r="BDW282" s="1"/>
      <c r="BDX282" s="1"/>
      <c r="BDY282" s="1"/>
      <c r="BDZ282" s="1"/>
      <c r="BEA282" s="1"/>
      <c r="BEB282" s="1"/>
      <c r="BEC282" s="1"/>
      <c r="BED282" s="1"/>
      <c r="BEE282" s="1"/>
      <c r="BEF282" s="1"/>
      <c r="BEG282" s="1"/>
      <c r="BEH282" s="1"/>
      <c r="BEI282" s="1"/>
      <c r="BEJ282" s="1"/>
      <c r="BEK282" s="1"/>
      <c r="BEL282" s="1"/>
      <c r="BEM282" s="1"/>
      <c r="BEN282" s="1"/>
      <c r="BEO282" s="1"/>
      <c r="BEP282" s="1"/>
      <c r="BEQ282" s="1"/>
      <c r="BER282" s="1"/>
      <c r="BES282" s="1"/>
      <c r="BET282" s="1"/>
      <c r="BEU282" s="1"/>
      <c r="BEV282" s="1"/>
      <c r="BEW282" s="1"/>
      <c r="BEX282" s="1"/>
      <c r="BEY282" s="1"/>
      <c r="BEZ282" s="1"/>
      <c r="BFA282" s="1"/>
      <c r="BFB282" s="1"/>
      <c r="BFC282" s="1"/>
      <c r="BFD282" s="1"/>
      <c r="BFE282" s="1"/>
      <c r="BFF282" s="1"/>
      <c r="BFG282" s="1"/>
      <c r="BFH282" s="1"/>
      <c r="BFI282" s="1"/>
      <c r="BFJ282" s="1"/>
      <c r="BFK282" s="1"/>
      <c r="BFL282" s="1"/>
      <c r="BFM282" s="1"/>
      <c r="BFN282" s="1"/>
      <c r="BFO282" s="1"/>
      <c r="BFP282" s="1"/>
      <c r="BFQ282" s="1"/>
      <c r="BFR282" s="1"/>
      <c r="BFS282" s="1"/>
      <c r="BFT282" s="1"/>
      <c r="BFU282" s="1"/>
      <c r="BFV282" s="1"/>
      <c r="BFW282" s="1"/>
      <c r="BFX282" s="1"/>
      <c r="BFY282" s="1"/>
      <c r="BFZ282" s="1"/>
      <c r="BGA282" s="1"/>
      <c r="BGB282" s="1"/>
      <c r="BGC282" s="1"/>
      <c r="BGD282" s="1"/>
      <c r="BGE282" s="1"/>
      <c r="BGF282" s="1"/>
      <c r="BGG282" s="1"/>
      <c r="BGH282" s="1"/>
      <c r="BGI282" s="1"/>
      <c r="BGJ282" s="1"/>
      <c r="BGK282" s="1"/>
      <c r="BGL282" s="1"/>
      <c r="BGM282" s="1"/>
      <c r="BGN282" s="1"/>
      <c r="BGO282" s="1"/>
      <c r="BGP282" s="1"/>
      <c r="BGQ282" s="1"/>
      <c r="BGR282" s="1"/>
      <c r="BGS282" s="1"/>
      <c r="BGT282" s="1"/>
      <c r="BGU282" s="1"/>
      <c r="BGV282" s="1"/>
      <c r="BGW282" s="1"/>
      <c r="BGX282" s="1"/>
      <c r="BGY282" s="1"/>
      <c r="BGZ282" s="1"/>
      <c r="BHA282" s="1"/>
      <c r="BHB282" s="1"/>
      <c r="BHC282" s="1"/>
      <c r="BHD282" s="1"/>
      <c r="BHE282" s="1"/>
      <c r="BHF282" s="1"/>
      <c r="BHG282" s="1"/>
      <c r="BHH282" s="1"/>
      <c r="BHI282" s="1"/>
      <c r="BHJ282" s="1"/>
      <c r="BHK282" s="1"/>
      <c r="BHL282" s="1"/>
      <c r="BHM282" s="1"/>
      <c r="BHN282" s="1"/>
      <c r="BHO282" s="1"/>
      <c r="BHP282" s="1"/>
      <c r="BHQ282" s="1"/>
      <c r="BHR282" s="1"/>
      <c r="BHS282" s="1"/>
      <c r="BHT282" s="1"/>
      <c r="BHU282" s="1"/>
      <c r="BHV282" s="1"/>
      <c r="BHW282" s="1"/>
      <c r="BHX282" s="1"/>
      <c r="BHY282" s="1"/>
      <c r="BHZ282" s="1"/>
      <c r="BIA282" s="1"/>
      <c r="BIB282" s="1"/>
      <c r="BIC282" s="1"/>
      <c r="BID282" s="1"/>
      <c r="BIE282" s="1"/>
      <c r="BIF282" s="1"/>
      <c r="BIG282" s="1"/>
      <c r="BIH282" s="1"/>
      <c r="BII282" s="1"/>
      <c r="BIJ282" s="1"/>
      <c r="BIK282" s="1"/>
      <c r="BIL282" s="1"/>
      <c r="BIM282" s="1"/>
      <c r="BIN282" s="1"/>
      <c r="BIO282" s="1"/>
      <c r="BIP282" s="1"/>
      <c r="BIQ282" s="1"/>
      <c r="BIR282" s="1"/>
      <c r="BIS282" s="1"/>
      <c r="BIT282" s="1"/>
      <c r="BIU282" s="1"/>
      <c r="BIV282" s="1"/>
      <c r="BIW282" s="1"/>
      <c r="BIX282" s="1"/>
      <c r="BIY282" s="1"/>
      <c r="BIZ282" s="1"/>
      <c r="BJA282" s="1"/>
      <c r="BJB282" s="1"/>
      <c r="BJC282" s="1"/>
      <c r="BJD282" s="1"/>
      <c r="BJE282" s="1"/>
      <c r="BJF282" s="1"/>
      <c r="BJG282" s="1"/>
      <c r="BJH282" s="1"/>
      <c r="BJI282" s="1"/>
      <c r="BJJ282" s="1"/>
      <c r="BJK282" s="1"/>
      <c r="BJL282" s="1"/>
      <c r="BJM282" s="1"/>
      <c r="BJN282" s="1"/>
      <c r="BJO282" s="1"/>
      <c r="BJP282" s="1"/>
      <c r="BJQ282" s="1"/>
      <c r="BJR282" s="1"/>
      <c r="BJS282" s="1"/>
      <c r="BJT282" s="1"/>
      <c r="BJU282" s="1"/>
      <c r="BJV282" s="1"/>
      <c r="BJW282" s="1"/>
      <c r="BJX282" s="1"/>
      <c r="BJY282" s="1"/>
      <c r="BJZ282" s="1"/>
      <c r="BKA282" s="1"/>
      <c r="BKB282" s="1"/>
      <c r="BKC282" s="1"/>
      <c r="BKD282" s="1"/>
      <c r="BKE282" s="1"/>
      <c r="BKF282" s="1"/>
      <c r="BKG282" s="1"/>
      <c r="BKH282" s="1"/>
      <c r="BKI282" s="1"/>
      <c r="BKJ282" s="1"/>
      <c r="BKK282" s="1"/>
      <c r="BKL282" s="1"/>
      <c r="BKM282" s="1"/>
      <c r="BKN282" s="1"/>
      <c r="BKO282" s="1"/>
      <c r="BKP282" s="1"/>
      <c r="BKQ282" s="1"/>
      <c r="BKR282" s="1"/>
      <c r="BKS282" s="1"/>
      <c r="BKT282" s="1"/>
      <c r="BKU282" s="1"/>
      <c r="BKV282" s="1"/>
      <c r="BKW282" s="1"/>
      <c r="BKX282" s="1"/>
      <c r="BKY282" s="1"/>
      <c r="BKZ282" s="1"/>
      <c r="BLA282" s="1"/>
      <c r="BLB282" s="1"/>
      <c r="BLC282" s="1"/>
      <c r="BLD282" s="1"/>
      <c r="BLE282" s="1"/>
      <c r="BLF282" s="1"/>
      <c r="BLG282" s="1"/>
      <c r="BLH282" s="1"/>
      <c r="BLI282" s="1"/>
      <c r="BLJ282" s="1"/>
      <c r="BLK282" s="1"/>
      <c r="BLL282" s="1"/>
      <c r="BLM282" s="1"/>
      <c r="BLN282" s="1"/>
      <c r="BLO282" s="1"/>
      <c r="BLP282" s="1"/>
      <c r="BLQ282" s="1"/>
      <c r="BLR282" s="1"/>
      <c r="BLS282" s="1"/>
      <c r="BLT282" s="1"/>
      <c r="BLU282" s="1"/>
      <c r="BLV282" s="1"/>
      <c r="BLW282" s="1"/>
      <c r="BLX282" s="1"/>
      <c r="BLY282" s="1"/>
      <c r="BLZ282" s="1"/>
      <c r="BMA282" s="1"/>
      <c r="BMB282" s="1"/>
      <c r="BMC282" s="1"/>
      <c r="BMD282" s="1"/>
      <c r="BME282" s="1"/>
      <c r="BMF282" s="1"/>
      <c r="BMG282" s="1"/>
      <c r="BMH282" s="1"/>
      <c r="BMI282" s="1"/>
      <c r="BMJ282" s="1"/>
      <c r="BMK282" s="1"/>
      <c r="BML282" s="1"/>
      <c r="BMM282" s="1"/>
      <c r="BMN282" s="1"/>
      <c r="BMO282" s="1"/>
      <c r="BMP282" s="1"/>
      <c r="BMQ282" s="1"/>
      <c r="BMR282" s="1"/>
      <c r="BMS282" s="1"/>
      <c r="BMT282" s="1"/>
      <c r="BMU282" s="1"/>
      <c r="BMV282" s="1"/>
      <c r="BMW282" s="1"/>
      <c r="BMX282" s="1"/>
      <c r="BMY282" s="1"/>
      <c r="BMZ282" s="1"/>
      <c r="BNA282" s="1"/>
      <c r="BNB282" s="1"/>
      <c r="BNC282" s="1"/>
      <c r="BND282" s="1"/>
      <c r="BNE282" s="1"/>
      <c r="BNF282" s="1"/>
      <c r="BNG282" s="1"/>
      <c r="BNH282" s="1"/>
      <c r="BNI282" s="1"/>
      <c r="BNJ282" s="1"/>
      <c r="BNK282" s="1"/>
      <c r="BNL282" s="1"/>
      <c r="BNM282" s="1"/>
      <c r="BNN282" s="1"/>
      <c r="BNO282" s="1"/>
      <c r="BNP282" s="1"/>
      <c r="BNQ282" s="1"/>
      <c r="BNR282" s="1"/>
      <c r="BNS282" s="1"/>
      <c r="BNT282" s="1"/>
      <c r="BNU282" s="1"/>
      <c r="BNV282" s="1"/>
      <c r="BNW282" s="1"/>
      <c r="BNX282" s="1"/>
      <c r="BNY282" s="1"/>
      <c r="BNZ282" s="1"/>
      <c r="BOA282" s="1"/>
      <c r="BOB282" s="1"/>
      <c r="BOC282" s="1"/>
      <c r="BOD282" s="1"/>
      <c r="BOE282" s="1"/>
      <c r="BOF282" s="1"/>
      <c r="BOG282" s="1"/>
      <c r="BOH282" s="1"/>
      <c r="BOI282" s="1"/>
      <c r="BOJ282" s="1"/>
      <c r="BOK282" s="1"/>
      <c r="BOL282" s="1"/>
      <c r="BOM282" s="1"/>
      <c r="BON282" s="1"/>
      <c r="BOO282" s="1"/>
      <c r="BOP282" s="1"/>
      <c r="BOQ282" s="1"/>
      <c r="BOR282" s="1"/>
      <c r="BOS282" s="1"/>
      <c r="BOT282" s="1"/>
      <c r="BOU282" s="1"/>
      <c r="BOV282" s="1"/>
      <c r="BOW282" s="1"/>
      <c r="BOX282" s="1"/>
      <c r="BOY282" s="1"/>
      <c r="BOZ282" s="1"/>
      <c r="BPA282" s="1"/>
      <c r="BPB282" s="1"/>
      <c r="BPC282" s="1"/>
      <c r="BPD282" s="1"/>
      <c r="BPE282" s="1"/>
      <c r="BPF282" s="1"/>
      <c r="BPG282" s="1"/>
      <c r="BPH282" s="1"/>
      <c r="BPI282" s="1"/>
      <c r="BPJ282" s="1"/>
      <c r="BPK282" s="1"/>
      <c r="BPL282" s="1"/>
      <c r="BPM282" s="1"/>
      <c r="BPN282" s="1"/>
      <c r="BPO282" s="1"/>
      <c r="BPP282" s="1"/>
      <c r="BPQ282" s="1"/>
      <c r="BPR282" s="1"/>
      <c r="BPS282" s="1"/>
      <c r="BPT282" s="1"/>
      <c r="BPU282" s="1"/>
      <c r="BPV282" s="1"/>
      <c r="BPW282" s="1"/>
      <c r="BPX282" s="1"/>
      <c r="BPY282" s="1"/>
      <c r="BPZ282" s="1"/>
      <c r="BQA282" s="1"/>
      <c r="BQB282" s="1"/>
      <c r="BQC282" s="1"/>
      <c r="BQD282" s="1"/>
      <c r="BQE282" s="1"/>
      <c r="BQF282" s="1"/>
      <c r="BQG282" s="1"/>
      <c r="BQH282" s="1"/>
      <c r="BQI282" s="1"/>
      <c r="BQJ282" s="1"/>
      <c r="BQK282" s="1"/>
      <c r="BQL282" s="1"/>
      <c r="BQM282" s="1"/>
      <c r="BQN282" s="1"/>
      <c r="BQO282" s="1"/>
      <c r="BQP282" s="1"/>
      <c r="BQQ282" s="1"/>
      <c r="BQR282" s="1"/>
      <c r="BQS282" s="1"/>
      <c r="BQT282" s="1"/>
      <c r="BQU282" s="1"/>
      <c r="BQV282" s="1"/>
      <c r="BQW282" s="1"/>
      <c r="BQX282" s="1"/>
      <c r="BQY282" s="1"/>
      <c r="BQZ282" s="1"/>
      <c r="BRA282" s="1"/>
      <c r="BRB282" s="1"/>
      <c r="BRC282" s="1"/>
      <c r="BRD282" s="1"/>
      <c r="BRE282" s="1"/>
      <c r="BRF282" s="1"/>
      <c r="BRG282" s="1"/>
      <c r="BRH282" s="1"/>
      <c r="BRI282" s="1"/>
      <c r="BRJ282" s="1"/>
      <c r="BRK282" s="1"/>
      <c r="BRL282" s="1"/>
      <c r="BRM282" s="1"/>
      <c r="BRN282" s="1"/>
      <c r="BRO282" s="1"/>
      <c r="BRP282" s="1"/>
      <c r="BRQ282" s="1"/>
      <c r="BRR282" s="1"/>
      <c r="BRS282" s="1"/>
      <c r="BRT282" s="1"/>
      <c r="BRU282" s="1"/>
      <c r="BRV282" s="1"/>
      <c r="BRW282" s="1"/>
      <c r="BRX282" s="1"/>
      <c r="BRY282" s="1"/>
      <c r="BRZ282" s="1"/>
      <c r="BSA282" s="1"/>
      <c r="BSB282" s="1"/>
      <c r="BSC282" s="1"/>
      <c r="BSD282" s="1"/>
      <c r="BSE282" s="1"/>
      <c r="BSF282" s="1"/>
      <c r="BSG282" s="1"/>
      <c r="BSH282" s="1"/>
      <c r="BSI282" s="1"/>
      <c r="BSJ282" s="1"/>
      <c r="BSK282" s="1"/>
      <c r="BSL282" s="1"/>
      <c r="BSM282" s="1"/>
      <c r="BSN282" s="1"/>
      <c r="BSO282" s="1"/>
      <c r="BSP282" s="1"/>
      <c r="BSQ282" s="1"/>
      <c r="BSR282" s="1"/>
      <c r="BSS282" s="1"/>
      <c r="BST282" s="1"/>
      <c r="BSU282" s="1"/>
      <c r="BSV282" s="1"/>
      <c r="BSW282" s="1"/>
      <c r="BSX282" s="1"/>
      <c r="BSY282" s="1"/>
      <c r="BSZ282" s="1"/>
      <c r="BTA282" s="1"/>
      <c r="BTB282" s="1"/>
      <c r="BTC282" s="1"/>
      <c r="BTD282" s="1"/>
      <c r="BTE282" s="1"/>
      <c r="BTF282" s="1"/>
      <c r="BTG282" s="1"/>
      <c r="BTH282" s="1"/>
      <c r="BTI282" s="1"/>
      <c r="BTJ282" s="1"/>
      <c r="BTK282" s="1"/>
      <c r="BTL282" s="1"/>
      <c r="BTM282" s="1"/>
      <c r="BTN282" s="1"/>
      <c r="BTO282" s="1"/>
      <c r="BTP282" s="1"/>
      <c r="BTQ282" s="1"/>
      <c r="BTR282" s="1"/>
      <c r="BTS282" s="1"/>
      <c r="BTT282" s="1"/>
      <c r="BTU282" s="1"/>
    </row>
    <row r="283" spans="1:1893" s="57" customFormat="1" ht="16.5" customHeight="1">
      <c r="A283" s="113"/>
      <c r="B283" s="113"/>
      <c r="C283" s="113"/>
      <c r="D283" s="101"/>
      <c r="E283" s="101"/>
      <c r="F283" s="127" t="s">
        <v>185</v>
      </c>
      <c r="G283" s="134">
        <f>G284+G299+G292</f>
        <v>19000</v>
      </c>
      <c r="H283" s="134">
        <f t="shared" ref="H283:I283" si="100">H284+H299+H292</f>
        <v>5300</v>
      </c>
      <c r="I283" s="134">
        <f t="shared" si="100"/>
        <v>24300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  <c r="NQ283" s="1"/>
      <c r="NR283" s="1"/>
      <c r="NS283" s="1"/>
      <c r="NT283" s="1"/>
      <c r="NU283" s="1"/>
      <c r="NV283" s="1"/>
      <c r="NW283" s="1"/>
      <c r="NX283" s="1"/>
      <c r="NY283" s="1"/>
      <c r="NZ283" s="1"/>
      <c r="OA283" s="1"/>
      <c r="OB283" s="1"/>
      <c r="OC283" s="1"/>
      <c r="OD283" s="1"/>
      <c r="OE283" s="1"/>
      <c r="OF283" s="1"/>
      <c r="OG283" s="1"/>
      <c r="OH283" s="1"/>
      <c r="OI283" s="1"/>
      <c r="OJ283" s="1"/>
      <c r="OK283" s="1"/>
      <c r="OL283" s="1"/>
      <c r="OM283" s="1"/>
      <c r="ON283" s="1"/>
      <c r="OO283" s="1"/>
      <c r="OP283" s="1"/>
      <c r="OQ283" s="1"/>
      <c r="OR283" s="1"/>
      <c r="OS283" s="1"/>
      <c r="OT283" s="1"/>
      <c r="OU283" s="1"/>
      <c r="OV283" s="1"/>
      <c r="OW283" s="1"/>
      <c r="OX283" s="1"/>
      <c r="OY283" s="1"/>
      <c r="OZ283" s="1"/>
      <c r="PA283" s="1"/>
      <c r="PB283" s="1"/>
      <c r="PC283" s="1"/>
      <c r="PD283" s="1"/>
      <c r="PE283" s="1"/>
      <c r="PF283" s="1"/>
      <c r="PG283" s="1"/>
      <c r="PH283" s="1"/>
      <c r="PI283" s="1"/>
      <c r="PJ283" s="1"/>
      <c r="PK283" s="1"/>
      <c r="PL283" s="1"/>
      <c r="PM283" s="1"/>
      <c r="PN283" s="1"/>
      <c r="PO283" s="1"/>
      <c r="PP283" s="1"/>
      <c r="PQ283" s="1"/>
      <c r="PR283" s="1"/>
      <c r="PS283" s="1"/>
      <c r="PT283" s="1"/>
      <c r="PU283" s="1"/>
      <c r="PV283" s="1"/>
      <c r="PW283" s="1"/>
      <c r="PX283" s="1"/>
      <c r="PY283" s="1"/>
      <c r="PZ283" s="1"/>
      <c r="QA283" s="1"/>
      <c r="QB283" s="1"/>
      <c r="QC283" s="1"/>
      <c r="QD283" s="1"/>
      <c r="QE283" s="1"/>
      <c r="QF283" s="1"/>
      <c r="QG283" s="1"/>
      <c r="QH283" s="1"/>
      <c r="QI283" s="1"/>
      <c r="QJ283" s="1"/>
      <c r="QK283" s="1"/>
      <c r="QL283" s="1"/>
      <c r="QM283" s="1"/>
      <c r="QN283" s="1"/>
      <c r="QO283" s="1"/>
      <c r="QP283" s="1"/>
      <c r="QQ283" s="1"/>
      <c r="QR283" s="1"/>
      <c r="QS283" s="1"/>
      <c r="QT283" s="1"/>
      <c r="QU283" s="1"/>
      <c r="QV283" s="1"/>
      <c r="QW283" s="1"/>
      <c r="QX283" s="1"/>
      <c r="QY283" s="1"/>
      <c r="QZ283" s="1"/>
      <c r="RA283" s="1"/>
      <c r="RB283" s="1"/>
      <c r="RC283" s="1"/>
      <c r="RD283" s="1"/>
      <c r="RE283" s="1"/>
      <c r="RF283" s="1"/>
      <c r="RG283" s="1"/>
      <c r="RH283" s="1"/>
      <c r="RI283" s="1"/>
      <c r="RJ283" s="1"/>
      <c r="RK283" s="1"/>
      <c r="RL283" s="1"/>
      <c r="RM283" s="1"/>
      <c r="RN283" s="1"/>
      <c r="RO283" s="1"/>
      <c r="RP283" s="1"/>
      <c r="RQ283" s="1"/>
      <c r="RR283" s="1"/>
      <c r="RS283" s="1"/>
      <c r="RT283" s="1"/>
      <c r="RU283" s="1"/>
      <c r="RV283" s="1"/>
      <c r="RW283" s="1"/>
      <c r="RX283" s="1"/>
      <c r="RY283" s="1"/>
      <c r="RZ283" s="1"/>
      <c r="SA283" s="1"/>
      <c r="SB283" s="1"/>
      <c r="SC283" s="1"/>
      <c r="SD283" s="1"/>
      <c r="SE283" s="1"/>
      <c r="SF283" s="1"/>
      <c r="SG283" s="1"/>
      <c r="SH283" s="1"/>
      <c r="SI283" s="1"/>
      <c r="SJ283" s="1"/>
      <c r="SK283" s="1"/>
      <c r="SL283" s="1"/>
      <c r="SM283" s="1"/>
      <c r="SN283" s="1"/>
      <c r="SO283" s="1"/>
      <c r="SP283" s="1"/>
      <c r="SQ283" s="1"/>
      <c r="SR283" s="1"/>
      <c r="SS283" s="1"/>
      <c r="ST283" s="1"/>
      <c r="SU283" s="1"/>
      <c r="SV283" s="1"/>
      <c r="SW283" s="1"/>
      <c r="SX283" s="1"/>
      <c r="SY283" s="1"/>
      <c r="SZ283" s="1"/>
      <c r="TA283" s="1"/>
      <c r="TB283" s="1"/>
      <c r="TC283" s="1"/>
      <c r="TD283" s="1"/>
      <c r="TE283" s="1"/>
      <c r="TF283" s="1"/>
      <c r="TG283" s="1"/>
      <c r="TH283" s="1"/>
      <c r="TI283" s="1"/>
      <c r="TJ283" s="1"/>
      <c r="TK283" s="1"/>
      <c r="TL283" s="1"/>
      <c r="TM283" s="1"/>
      <c r="TN283" s="1"/>
      <c r="TO283" s="1"/>
      <c r="TP283" s="1"/>
      <c r="TQ283" s="1"/>
      <c r="TR283" s="1"/>
      <c r="TS283" s="1"/>
      <c r="TT283" s="1"/>
      <c r="TU283" s="1"/>
      <c r="TV283" s="1"/>
      <c r="TW283" s="1"/>
      <c r="TX283" s="1"/>
      <c r="TY283" s="1"/>
      <c r="TZ283" s="1"/>
      <c r="UA283" s="1"/>
      <c r="UB283" s="1"/>
      <c r="UC283" s="1"/>
      <c r="UD283" s="1"/>
      <c r="UE283" s="1"/>
      <c r="UF283" s="1"/>
      <c r="UG283" s="1"/>
      <c r="UH283" s="1"/>
      <c r="UI283" s="1"/>
      <c r="UJ283" s="1"/>
      <c r="UK283" s="1"/>
      <c r="UL283" s="1"/>
      <c r="UM283" s="1"/>
      <c r="UN283" s="1"/>
      <c r="UO283" s="1"/>
      <c r="UP283" s="1"/>
      <c r="UQ283" s="1"/>
      <c r="UR283" s="1"/>
      <c r="US283" s="1"/>
      <c r="UT283" s="1"/>
      <c r="UU283" s="1"/>
      <c r="UV283" s="1"/>
      <c r="UW283" s="1"/>
      <c r="UX283" s="1"/>
      <c r="UY283" s="1"/>
      <c r="UZ283" s="1"/>
      <c r="VA283" s="1"/>
      <c r="VB283" s="1"/>
      <c r="VC283" s="1"/>
      <c r="VD283" s="1"/>
      <c r="VE283" s="1"/>
      <c r="VF283" s="1"/>
      <c r="VG283" s="1"/>
      <c r="VH283" s="1"/>
      <c r="VI283" s="1"/>
      <c r="VJ283" s="1"/>
      <c r="VK283" s="1"/>
      <c r="VL283" s="1"/>
      <c r="VM283" s="1"/>
      <c r="VN283" s="1"/>
      <c r="VO283" s="1"/>
      <c r="VP283" s="1"/>
      <c r="VQ283" s="1"/>
      <c r="VR283" s="1"/>
      <c r="VS283" s="1"/>
      <c r="VT283" s="1"/>
      <c r="VU283" s="1"/>
      <c r="VV283" s="1"/>
      <c r="VW283" s="1"/>
      <c r="VX283" s="1"/>
      <c r="VY283" s="1"/>
      <c r="VZ283" s="1"/>
      <c r="WA283" s="1"/>
      <c r="WB283" s="1"/>
      <c r="WC283" s="1"/>
      <c r="WD283" s="1"/>
      <c r="WE283" s="1"/>
      <c r="WF283" s="1"/>
      <c r="WG283" s="1"/>
      <c r="WH283" s="1"/>
      <c r="WI283" s="1"/>
      <c r="WJ283" s="1"/>
      <c r="WK283" s="1"/>
      <c r="WL283" s="1"/>
      <c r="WM283" s="1"/>
      <c r="WN283" s="1"/>
      <c r="WO283" s="1"/>
      <c r="WP283" s="1"/>
      <c r="WQ283" s="1"/>
      <c r="WR283" s="1"/>
      <c r="WS283" s="1"/>
      <c r="WT283" s="1"/>
      <c r="WU283" s="1"/>
      <c r="WV283" s="1"/>
      <c r="WW283" s="1"/>
      <c r="WX283" s="1"/>
      <c r="WY283" s="1"/>
      <c r="WZ283" s="1"/>
      <c r="XA283" s="1"/>
      <c r="XB283" s="1"/>
      <c r="XC283" s="1"/>
      <c r="XD283" s="1"/>
      <c r="XE283" s="1"/>
      <c r="XF283" s="1"/>
      <c r="XG283" s="1"/>
      <c r="XH283" s="1"/>
      <c r="XI283" s="1"/>
      <c r="XJ283" s="1"/>
      <c r="XK283" s="1"/>
      <c r="XL283" s="1"/>
      <c r="XM283" s="1"/>
      <c r="XN283" s="1"/>
      <c r="XO283" s="1"/>
      <c r="XP283" s="1"/>
      <c r="XQ283" s="1"/>
      <c r="XR283" s="1"/>
      <c r="XS283" s="1"/>
      <c r="XT283" s="1"/>
      <c r="XU283" s="1"/>
      <c r="XV283" s="1"/>
      <c r="XW283" s="1"/>
      <c r="XX283" s="1"/>
      <c r="XY283" s="1"/>
      <c r="XZ283" s="1"/>
      <c r="YA283" s="1"/>
      <c r="YB283" s="1"/>
      <c r="YC283" s="1"/>
      <c r="YD283" s="1"/>
      <c r="YE283" s="1"/>
      <c r="YF283" s="1"/>
      <c r="YG283" s="1"/>
      <c r="YH283" s="1"/>
      <c r="YI283" s="1"/>
      <c r="YJ283" s="1"/>
      <c r="YK283" s="1"/>
      <c r="YL283" s="1"/>
      <c r="YM283" s="1"/>
      <c r="YN283" s="1"/>
      <c r="YO283" s="1"/>
      <c r="YP283" s="1"/>
      <c r="YQ283" s="1"/>
      <c r="YR283" s="1"/>
      <c r="YS283" s="1"/>
      <c r="YT283" s="1"/>
      <c r="YU283" s="1"/>
      <c r="YV283" s="1"/>
      <c r="YW283" s="1"/>
      <c r="YX283" s="1"/>
      <c r="YY283" s="1"/>
      <c r="YZ283" s="1"/>
      <c r="ZA283" s="1"/>
      <c r="ZB283" s="1"/>
      <c r="ZC283" s="1"/>
      <c r="ZD283" s="1"/>
      <c r="ZE283" s="1"/>
      <c r="ZF283" s="1"/>
      <c r="ZG283" s="1"/>
      <c r="ZH283" s="1"/>
      <c r="ZI283" s="1"/>
      <c r="ZJ283" s="1"/>
      <c r="ZK283" s="1"/>
      <c r="ZL283" s="1"/>
      <c r="ZM283" s="1"/>
      <c r="ZN283" s="1"/>
      <c r="ZO283" s="1"/>
      <c r="ZP283" s="1"/>
      <c r="ZQ283" s="1"/>
      <c r="ZR283" s="1"/>
      <c r="ZS283" s="1"/>
      <c r="ZT283" s="1"/>
      <c r="ZU283" s="1"/>
      <c r="ZV283" s="1"/>
      <c r="ZW283" s="1"/>
      <c r="ZX283" s="1"/>
      <c r="ZY283" s="1"/>
      <c r="ZZ283" s="1"/>
      <c r="AAA283" s="1"/>
      <c r="AAB283" s="1"/>
      <c r="AAC283" s="1"/>
      <c r="AAD283" s="1"/>
      <c r="AAE283" s="1"/>
      <c r="AAF283" s="1"/>
      <c r="AAG283" s="1"/>
      <c r="AAH283" s="1"/>
      <c r="AAI283" s="1"/>
      <c r="AAJ283" s="1"/>
      <c r="AAK283" s="1"/>
      <c r="AAL283" s="1"/>
      <c r="AAM283" s="1"/>
      <c r="AAN283" s="1"/>
      <c r="AAO283" s="1"/>
      <c r="AAP283" s="1"/>
      <c r="AAQ283" s="1"/>
      <c r="AAR283" s="1"/>
      <c r="AAS283" s="1"/>
      <c r="AAT283" s="1"/>
      <c r="AAU283" s="1"/>
      <c r="AAV283" s="1"/>
      <c r="AAW283" s="1"/>
      <c r="AAX283" s="1"/>
      <c r="AAY283" s="1"/>
      <c r="AAZ283" s="1"/>
      <c r="ABA283" s="1"/>
      <c r="ABB283" s="1"/>
      <c r="ABC283" s="1"/>
      <c r="ABD283" s="1"/>
      <c r="ABE283" s="1"/>
      <c r="ABF283" s="1"/>
      <c r="ABG283" s="1"/>
      <c r="ABH283" s="1"/>
      <c r="ABI283" s="1"/>
      <c r="ABJ283" s="1"/>
      <c r="ABK283" s="1"/>
      <c r="ABL283" s="1"/>
      <c r="ABM283" s="1"/>
      <c r="ABN283" s="1"/>
      <c r="ABO283" s="1"/>
      <c r="ABP283" s="1"/>
      <c r="ABQ283" s="1"/>
      <c r="ABR283" s="1"/>
      <c r="ABS283" s="1"/>
      <c r="ABT283" s="1"/>
      <c r="ABU283" s="1"/>
      <c r="ABV283" s="1"/>
      <c r="ABW283" s="1"/>
      <c r="ABX283" s="1"/>
      <c r="ABY283" s="1"/>
      <c r="ABZ283" s="1"/>
      <c r="ACA283" s="1"/>
      <c r="ACB283" s="1"/>
      <c r="ACC283" s="1"/>
      <c r="ACD283" s="1"/>
      <c r="ACE283" s="1"/>
      <c r="ACF283" s="1"/>
      <c r="ACG283" s="1"/>
      <c r="ACH283" s="1"/>
      <c r="ACI283" s="1"/>
      <c r="ACJ283" s="1"/>
      <c r="ACK283" s="1"/>
      <c r="ACL283" s="1"/>
      <c r="ACM283" s="1"/>
      <c r="ACN283" s="1"/>
      <c r="ACO283" s="1"/>
      <c r="ACP283" s="1"/>
      <c r="ACQ283" s="1"/>
      <c r="ACR283" s="1"/>
      <c r="ACS283" s="1"/>
      <c r="ACT283" s="1"/>
      <c r="ACU283" s="1"/>
      <c r="ACV283" s="1"/>
      <c r="ACW283" s="1"/>
      <c r="ACX283" s="1"/>
      <c r="ACY283" s="1"/>
      <c r="ACZ283" s="1"/>
      <c r="ADA283" s="1"/>
      <c r="ADB283" s="1"/>
      <c r="ADC283" s="1"/>
      <c r="ADD283" s="1"/>
      <c r="ADE283" s="1"/>
      <c r="ADF283" s="1"/>
      <c r="ADG283" s="1"/>
      <c r="ADH283" s="1"/>
      <c r="ADI283" s="1"/>
      <c r="ADJ283" s="1"/>
      <c r="ADK283" s="1"/>
      <c r="ADL283" s="1"/>
      <c r="ADM283" s="1"/>
      <c r="ADN283" s="1"/>
      <c r="ADO283" s="1"/>
      <c r="ADP283" s="1"/>
      <c r="ADQ283" s="1"/>
      <c r="ADR283" s="1"/>
      <c r="ADS283" s="1"/>
      <c r="ADT283" s="1"/>
      <c r="ADU283" s="1"/>
      <c r="ADV283" s="1"/>
      <c r="ADW283" s="1"/>
      <c r="ADX283" s="1"/>
      <c r="ADY283" s="1"/>
      <c r="ADZ283" s="1"/>
      <c r="AEA283" s="1"/>
      <c r="AEB283" s="1"/>
      <c r="AEC283" s="1"/>
      <c r="AED283" s="1"/>
      <c r="AEE283" s="1"/>
      <c r="AEF283" s="1"/>
      <c r="AEG283" s="1"/>
      <c r="AEH283" s="1"/>
      <c r="AEI283" s="1"/>
      <c r="AEJ283" s="1"/>
      <c r="AEK283" s="1"/>
      <c r="AEL283" s="1"/>
      <c r="AEM283" s="1"/>
      <c r="AEN283" s="1"/>
      <c r="AEO283" s="1"/>
      <c r="AEP283" s="1"/>
      <c r="AEQ283" s="1"/>
      <c r="AER283" s="1"/>
      <c r="AES283" s="1"/>
      <c r="AET283" s="1"/>
      <c r="AEU283" s="1"/>
      <c r="AEV283" s="1"/>
      <c r="AEW283" s="1"/>
      <c r="AEX283" s="1"/>
      <c r="AEY283" s="1"/>
      <c r="AEZ283" s="1"/>
      <c r="AFA283" s="1"/>
      <c r="AFB283" s="1"/>
      <c r="AFC283" s="1"/>
      <c r="AFD283" s="1"/>
      <c r="AFE283" s="1"/>
      <c r="AFF283" s="1"/>
      <c r="AFG283" s="1"/>
      <c r="AFH283" s="1"/>
      <c r="AFI283" s="1"/>
      <c r="AFJ283" s="1"/>
      <c r="AFK283" s="1"/>
      <c r="AFL283" s="1"/>
      <c r="AFM283" s="1"/>
      <c r="AFN283" s="1"/>
      <c r="AFO283" s="1"/>
      <c r="AFP283" s="1"/>
      <c r="AFQ283" s="1"/>
      <c r="AFR283" s="1"/>
      <c r="AFS283" s="1"/>
      <c r="AFT283" s="1"/>
      <c r="AFU283" s="1"/>
      <c r="AFV283" s="1"/>
      <c r="AFW283" s="1"/>
      <c r="AFX283" s="1"/>
      <c r="AFY283" s="1"/>
      <c r="AFZ283" s="1"/>
      <c r="AGA283" s="1"/>
      <c r="AGB283" s="1"/>
      <c r="AGC283" s="1"/>
      <c r="AGD283" s="1"/>
      <c r="AGE283" s="1"/>
      <c r="AGF283" s="1"/>
      <c r="AGG283" s="1"/>
      <c r="AGH283" s="1"/>
      <c r="AGI283" s="1"/>
      <c r="AGJ283" s="1"/>
      <c r="AGK283" s="1"/>
      <c r="AGL283" s="1"/>
      <c r="AGM283" s="1"/>
      <c r="AGN283" s="1"/>
      <c r="AGO283" s="1"/>
      <c r="AGP283" s="1"/>
      <c r="AGQ283" s="1"/>
      <c r="AGR283" s="1"/>
      <c r="AGS283" s="1"/>
      <c r="AGT283" s="1"/>
      <c r="AGU283" s="1"/>
      <c r="AGV283" s="1"/>
      <c r="AGW283" s="1"/>
      <c r="AGX283" s="1"/>
      <c r="AGY283" s="1"/>
      <c r="AGZ283" s="1"/>
      <c r="AHA283" s="1"/>
      <c r="AHB283" s="1"/>
      <c r="AHC283" s="1"/>
      <c r="AHD283" s="1"/>
      <c r="AHE283" s="1"/>
      <c r="AHF283" s="1"/>
      <c r="AHG283" s="1"/>
      <c r="AHH283" s="1"/>
      <c r="AHI283" s="1"/>
      <c r="AHJ283" s="1"/>
      <c r="AHK283" s="1"/>
      <c r="AHL283" s="1"/>
      <c r="AHM283" s="1"/>
      <c r="AHN283" s="1"/>
      <c r="AHO283" s="1"/>
      <c r="AHP283" s="1"/>
      <c r="AHQ283" s="1"/>
      <c r="AHR283" s="1"/>
      <c r="AHS283" s="1"/>
      <c r="AHT283" s="1"/>
      <c r="AHU283" s="1"/>
      <c r="AHV283" s="1"/>
      <c r="AHW283" s="1"/>
      <c r="AHX283" s="1"/>
      <c r="AHY283" s="1"/>
      <c r="AHZ283" s="1"/>
      <c r="AIA283" s="1"/>
      <c r="AIB283" s="1"/>
      <c r="AIC283" s="1"/>
      <c r="AID283" s="1"/>
      <c r="AIE283" s="1"/>
      <c r="AIF283" s="1"/>
      <c r="AIG283" s="1"/>
      <c r="AIH283" s="1"/>
      <c r="AII283" s="1"/>
      <c r="AIJ283" s="1"/>
      <c r="AIK283" s="1"/>
      <c r="AIL283" s="1"/>
      <c r="AIM283" s="1"/>
      <c r="AIN283" s="1"/>
      <c r="AIO283" s="1"/>
      <c r="AIP283" s="1"/>
      <c r="AIQ283" s="1"/>
      <c r="AIR283" s="1"/>
      <c r="AIS283" s="1"/>
      <c r="AIT283" s="1"/>
      <c r="AIU283" s="1"/>
      <c r="AIV283" s="1"/>
      <c r="AIW283" s="1"/>
      <c r="AIX283" s="1"/>
      <c r="AIY283" s="1"/>
      <c r="AIZ283" s="1"/>
      <c r="AJA283" s="1"/>
      <c r="AJB283" s="1"/>
      <c r="AJC283" s="1"/>
      <c r="AJD283" s="1"/>
      <c r="AJE283" s="1"/>
      <c r="AJF283" s="1"/>
      <c r="AJG283" s="1"/>
      <c r="AJH283" s="1"/>
      <c r="AJI283" s="1"/>
      <c r="AJJ283" s="1"/>
      <c r="AJK283" s="1"/>
      <c r="AJL283" s="1"/>
      <c r="AJM283" s="1"/>
      <c r="AJN283" s="1"/>
      <c r="AJO283" s="1"/>
      <c r="AJP283" s="1"/>
      <c r="AJQ283" s="1"/>
      <c r="AJR283" s="1"/>
      <c r="AJS283" s="1"/>
      <c r="AJT283" s="1"/>
      <c r="AJU283" s="1"/>
      <c r="AJV283" s="1"/>
      <c r="AJW283" s="1"/>
      <c r="AJX283" s="1"/>
      <c r="AJY283" s="1"/>
      <c r="AJZ283" s="1"/>
      <c r="AKA283" s="1"/>
      <c r="AKB283" s="1"/>
      <c r="AKC283" s="1"/>
      <c r="AKD283" s="1"/>
      <c r="AKE283" s="1"/>
      <c r="AKF283" s="1"/>
      <c r="AKG283" s="1"/>
      <c r="AKH283" s="1"/>
      <c r="AKI283" s="1"/>
      <c r="AKJ283" s="1"/>
      <c r="AKK283" s="1"/>
      <c r="AKL283" s="1"/>
      <c r="AKM283" s="1"/>
      <c r="AKN283" s="1"/>
      <c r="AKO283" s="1"/>
      <c r="AKP283" s="1"/>
      <c r="AKQ283" s="1"/>
      <c r="AKR283" s="1"/>
      <c r="AKS283" s="1"/>
      <c r="AKT283" s="1"/>
      <c r="AKU283" s="1"/>
      <c r="AKV283" s="1"/>
      <c r="AKW283" s="1"/>
      <c r="AKX283" s="1"/>
      <c r="AKY283" s="1"/>
      <c r="AKZ283" s="1"/>
      <c r="ALA283" s="1"/>
      <c r="ALB283" s="1"/>
      <c r="ALC283" s="1"/>
      <c r="ALD283" s="1"/>
      <c r="ALE283" s="1"/>
      <c r="ALF283" s="1"/>
      <c r="ALG283" s="1"/>
      <c r="ALH283" s="1"/>
      <c r="ALI283" s="1"/>
      <c r="ALJ283" s="1"/>
      <c r="ALK283" s="1"/>
      <c r="ALL283" s="1"/>
      <c r="ALM283" s="1"/>
      <c r="ALN283" s="1"/>
      <c r="ALO283" s="1"/>
      <c r="ALP283" s="1"/>
      <c r="ALQ283" s="1"/>
      <c r="ALR283" s="1"/>
      <c r="ALS283" s="1"/>
      <c r="ALT283" s="1"/>
      <c r="ALU283" s="1"/>
      <c r="ALV283" s="1"/>
      <c r="ALW283" s="1"/>
      <c r="ALX283" s="1"/>
      <c r="ALY283" s="1"/>
      <c r="ALZ283" s="1"/>
      <c r="AMA283" s="1"/>
      <c r="AMB283" s="1"/>
      <c r="AMC283" s="1"/>
      <c r="AMD283" s="1"/>
      <c r="AME283" s="1"/>
      <c r="AMF283" s="1"/>
      <c r="AMG283" s="1"/>
      <c r="AMH283" s="1"/>
      <c r="AMI283" s="1"/>
      <c r="AMJ283" s="1"/>
      <c r="AMK283" s="1"/>
      <c r="AML283" s="1"/>
      <c r="AMM283" s="1"/>
      <c r="AMN283" s="1"/>
      <c r="AMO283" s="1"/>
      <c r="AMP283" s="1"/>
      <c r="AMQ283" s="1"/>
      <c r="AMR283" s="1"/>
      <c r="AMS283" s="1"/>
      <c r="AMT283" s="1"/>
      <c r="AMU283" s="1"/>
      <c r="AMV283" s="1"/>
      <c r="AMW283" s="1"/>
      <c r="AMX283" s="1"/>
      <c r="AMY283" s="1"/>
      <c r="AMZ283" s="1"/>
      <c r="ANA283" s="1"/>
      <c r="ANB283" s="1"/>
      <c r="ANC283" s="1"/>
      <c r="AND283" s="1"/>
      <c r="ANE283" s="1"/>
      <c r="ANF283" s="1"/>
      <c r="ANG283" s="1"/>
      <c r="ANH283" s="1"/>
      <c r="ANI283" s="1"/>
      <c r="ANJ283" s="1"/>
      <c r="ANK283" s="1"/>
      <c r="ANL283" s="1"/>
      <c r="ANM283" s="1"/>
      <c r="ANN283" s="1"/>
      <c r="ANO283" s="1"/>
      <c r="ANP283" s="1"/>
      <c r="ANQ283" s="1"/>
      <c r="ANR283" s="1"/>
      <c r="ANS283" s="1"/>
      <c r="ANT283" s="1"/>
      <c r="ANU283" s="1"/>
      <c r="ANV283" s="1"/>
      <c r="ANW283" s="1"/>
      <c r="ANX283" s="1"/>
      <c r="ANY283" s="1"/>
      <c r="ANZ283" s="1"/>
      <c r="AOA283" s="1"/>
      <c r="AOB283" s="1"/>
      <c r="AOC283" s="1"/>
      <c r="AOD283" s="1"/>
      <c r="AOE283" s="1"/>
      <c r="AOF283" s="1"/>
      <c r="AOG283" s="1"/>
      <c r="AOH283" s="1"/>
      <c r="AOI283" s="1"/>
      <c r="AOJ283" s="1"/>
      <c r="AOK283" s="1"/>
      <c r="AOL283" s="1"/>
      <c r="AOM283" s="1"/>
      <c r="AON283" s="1"/>
      <c r="AOO283" s="1"/>
      <c r="AOP283" s="1"/>
      <c r="AOQ283" s="1"/>
      <c r="AOR283" s="1"/>
      <c r="AOS283" s="1"/>
      <c r="AOT283" s="1"/>
      <c r="AOU283" s="1"/>
      <c r="AOV283" s="1"/>
      <c r="AOW283" s="1"/>
      <c r="AOX283" s="1"/>
      <c r="AOY283" s="1"/>
      <c r="AOZ283" s="1"/>
      <c r="APA283" s="1"/>
      <c r="APB283" s="1"/>
      <c r="APC283" s="1"/>
      <c r="APD283" s="1"/>
      <c r="APE283" s="1"/>
      <c r="APF283" s="1"/>
      <c r="APG283" s="1"/>
      <c r="APH283" s="1"/>
      <c r="API283" s="1"/>
      <c r="APJ283" s="1"/>
      <c r="APK283" s="1"/>
      <c r="APL283" s="1"/>
      <c r="APM283" s="1"/>
      <c r="APN283" s="1"/>
      <c r="APO283" s="1"/>
      <c r="APP283" s="1"/>
      <c r="APQ283" s="1"/>
      <c r="APR283" s="1"/>
      <c r="APS283" s="1"/>
      <c r="APT283" s="1"/>
      <c r="APU283" s="1"/>
      <c r="APV283" s="1"/>
      <c r="APW283" s="1"/>
      <c r="APX283" s="1"/>
      <c r="APY283" s="1"/>
      <c r="APZ283" s="1"/>
      <c r="AQA283" s="1"/>
      <c r="AQB283" s="1"/>
      <c r="AQC283" s="1"/>
      <c r="AQD283" s="1"/>
      <c r="AQE283" s="1"/>
      <c r="AQF283" s="1"/>
      <c r="AQG283" s="1"/>
      <c r="AQH283" s="1"/>
      <c r="AQI283" s="1"/>
      <c r="AQJ283" s="1"/>
      <c r="AQK283" s="1"/>
      <c r="AQL283" s="1"/>
      <c r="AQM283" s="1"/>
      <c r="AQN283" s="1"/>
      <c r="AQO283" s="1"/>
      <c r="AQP283" s="1"/>
      <c r="AQQ283" s="1"/>
      <c r="AQR283" s="1"/>
      <c r="AQS283" s="1"/>
      <c r="AQT283" s="1"/>
      <c r="AQU283" s="1"/>
      <c r="AQV283" s="1"/>
      <c r="AQW283" s="1"/>
      <c r="AQX283" s="1"/>
      <c r="AQY283" s="1"/>
      <c r="AQZ283" s="1"/>
      <c r="ARA283" s="1"/>
      <c r="ARB283" s="1"/>
      <c r="ARC283" s="1"/>
      <c r="ARD283" s="1"/>
      <c r="ARE283" s="1"/>
      <c r="ARF283" s="1"/>
      <c r="ARG283" s="1"/>
      <c r="ARH283" s="1"/>
      <c r="ARI283" s="1"/>
      <c r="ARJ283" s="1"/>
      <c r="ARK283" s="1"/>
      <c r="ARL283" s="1"/>
      <c r="ARM283" s="1"/>
      <c r="ARN283" s="1"/>
      <c r="ARO283" s="1"/>
      <c r="ARP283" s="1"/>
      <c r="ARQ283" s="1"/>
      <c r="ARR283" s="1"/>
      <c r="ARS283" s="1"/>
      <c r="ART283" s="1"/>
      <c r="ARU283" s="1"/>
      <c r="ARV283" s="1"/>
      <c r="ARW283" s="1"/>
      <c r="ARX283" s="1"/>
      <c r="ARY283" s="1"/>
      <c r="ARZ283" s="1"/>
      <c r="ASA283" s="1"/>
      <c r="ASB283" s="1"/>
      <c r="ASC283" s="1"/>
      <c r="ASD283" s="1"/>
      <c r="ASE283" s="1"/>
      <c r="ASF283" s="1"/>
      <c r="ASG283" s="1"/>
      <c r="ASH283" s="1"/>
      <c r="ASI283" s="1"/>
      <c r="ASJ283" s="1"/>
      <c r="ASK283" s="1"/>
      <c r="ASL283" s="1"/>
      <c r="ASM283" s="1"/>
      <c r="ASN283" s="1"/>
      <c r="ASO283" s="1"/>
      <c r="ASP283" s="1"/>
      <c r="ASQ283" s="1"/>
      <c r="ASR283" s="1"/>
      <c r="ASS283" s="1"/>
      <c r="AST283" s="1"/>
      <c r="ASU283" s="1"/>
      <c r="ASV283" s="1"/>
      <c r="ASW283" s="1"/>
      <c r="ASX283" s="1"/>
      <c r="ASY283" s="1"/>
      <c r="ASZ283" s="1"/>
      <c r="ATA283" s="1"/>
      <c r="ATB283" s="1"/>
      <c r="ATC283" s="1"/>
      <c r="ATD283" s="1"/>
      <c r="ATE283" s="1"/>
      <c r="ATF283" s="1"/>
      <c r="ATG283" s="1"/>
      <c r="ATH283" s="1"/>
      <c r="ATI283" s="1"/>
      <c r="ATJ283" s="1"/>
      <c r="ATK283" s="1"/>
      <c r="ATL283" s="1"/>
      <c r="ATM283" s="1"/>
      <c r="ATN283" s="1"/>
      <c r="ATO283" s="1"/>
      <c r="ATP283" s="1"/>
      <c r="ATQ283" s="1"/>
      <c r="ATR283" s="1"/>
      <c r="ATS283" s="1"/>
      <c r="ATT283" s="1"/>
      <c r="ATU283" s="1"/>
      <c r="ATV283" s="1"/>
      <c r="ATW283" s="1"/>
      <c r="ATX283" s="1"/>
      <c r="ATY283" s="1"/>
      <c r="ATZ283" s="1"/>
      <c r="AUA283" s="1"/>
      <c r="AUB283" s="1"/>
      <c r="AUC283" s="1"/>
      <c r="AUD283" s="1"/>
      <c r="AUE283" s="1"/>
      <c r="AUF283" s="1"/>
      <c r="AUG283" s="1"/>
      <c r="AUH283" s="1"/>
      <c r="AUI283" s="1"/>
      <c r="AUJ283" s="1"/>
      <c r="AUK283" s="1"/>
      <c r="AUL283" s="1"/>
      <c r="AUM283" s="1"/>
      <c r="AUN283" s="1"/>
      <c r="AUO283" s="1"/>
      <c r="AUP283" s="1"/>
      <c r="AUQ283" s="1"/>
      <c r="AUR283" s="1"/>
      <c r="AUS283" s="1"/>
      <c r="AUT283" s="1"/>
      <c r="AUU283" s="1"/>
      <c r="AUV283" s="1"/>
      <c r="AUW283" s="1"/>
      <c r="AUX283" s="1"/>
      <c r="AUY283" s="1"/>
      <c r="AUZ283" s="1"/>
      <c r="AVA283" s="1"/>
      <c r="AVB283" s="1"/>
      <c r="AVC283" s="1"/>
      <c r="AVD283" s="1"/>
      <c r="AVE283" s="1"/>
      <c r="AVF283" s="1"/>
      <c r="AVG283" s="1"/>
      <c r="AVH283" s="1"/>
      <c r="AVI283" s="1"/>
      <c r="AVJ283" s="1"/>
      <c r="AVK283" s="1"/>
      <c r="AVL283" s="1"/>
      <c r="AVM283" s="1"/>
      <c r="AVN283" s="1"/>
      <c r="AVO283" s="1"/>
      <c r="AVP283" s="1"/>
      <c r="AVQ283" s="1"/>
      <c r="AVR283" s="1"/>
      <c r="AVS283" s="1"/>
      <c r="AVT283" s="1"/>
      <c r="AVU283" s="1"/>
      <c r="AVV283" s="1"/>
      <c r="AVW283" s="1"/>
      <c r="AVX283" s="1"/>
      <c r="AVY283" s="1"/>
      <c r="AVZ283" s="1"/>
      <c r="AWA283" s="1"/>
      <c r="AWB283" s="1"/>
      <c r="AWC283" s="1"/>
      <c r="AWD283" s="1"/>
      <c r="AWE283" s="1"/>
      <c r="AWF283" s="1"/>
      <c r="AWG283" s="1"/>
      <c r="AWH283" s="1"/>
      <c r="AWI283" s="1"/>
      <c r="AWJ283" s="1"/>
      <c r="AWK283" s="1"/>
      <c r="AWL283" s="1"/>
      <c r="AWM283" s="1"/>
      <c r="AWN283" s="1"/>
      <c r="AWO283" s="1"/>
      <c r="AWP283" s="1"/>
      <c r="AWQ283" s="1"/>
      <c r="AWR283" s="1"/>
      <c r="AWS283" s="1"/>
      <c r="AWT283" s="1"/>
      <c r="AWU283" s="1"/>
      <c r="AWV283" s="1"/>
      <c r="AWW283" s="1"/>
      <c r="AWX283" s="1"/>
      <c r="AWY283" s="1"/>
      <c r="AWZ283" s="1"/>
      <c r="AXA283" s="1"/>
      <c r="AXB283" s="1"/>
      <c r="AXC283" s="1"/>
      <c r="AXD283" s="1"/>
      <c r="AXE283" s="1"/>
      <c r="AXF283" s="1"/>
      <c r="AXG283" s="1"/>
      <c r="AXH283" s="1"/>
      <c r="AXI283" s="1"/>
      <c r="AXJ283" s="1"/>
      <c r="AXK283" s="1"/>
      <c r="AXL283" s="1"/>
      <c r="AXM283" s="1"/>
      <c r="AXN283" s="1"/>
      <c r="AXO283" s="1"/>
      <c r="AXP283" s="1"/>
      <c r="AXQ283" s="1"/>
      <c r="AXR283" s="1"/>
      <c r="AXS283" s="1"/>
      <c r="AXT283" s="1"/>
      <c r="AXU283" s="1"/>
      <c r="AXV283" s="1"/>
      <c r="AXW283" s="1"/>
      <c r="AXX283" s="1"/>
      <c r="AXY283" s="1"/>
      <c r="AXZ283" s="1"/>
      <c r="AYA283" s="1"/>
      <c r="AYB283" s="1"/>
      <c r="AYC283" s="1"/>
      <c r="AYD283" s="1"/>
      <c r="AYE283" s="1"/>
      <c r="AYF283" s="1"/>
      <c r="AYG283" s="1"/>
      <c r="AYH283" s="1"/>
      <c r="AYI283" s="1"/>
      <c r="AYJ283" s="1"/>
      <c r="AYK283" s="1"/>
      <c r="AYL283" s="1"/>
      <c r="AYM283" s="1"/>
      <c r="AYN283" s="1"/>
      <c r="AYO283" s="1"/>
      <c r="AYP283" s="1"/>
      <c r="AYQ283" s="1"/>
      <c r="AYR283" s="1"/>
      <c r="AYS283" s="1"/>
      <c r="AYT283" s="1"/>
      <c r="AYU283" s="1"/>
      <c r="AYV283" s="1"/>
      <c r="AYW283" s="1"/>
      <c r="AYX283" s="1"/>
      <c r="AYY283" s="1"/>
      <c r="AYZ283" s="1"/>
      <c r="AZA283" s="1"/>
      <c r="AZB283" s="1"/>
      <c r="AZC283" s="1"/>
      <c r="AZD283" s="1"/>
      <c r="AZE283" s="1"/>
      <c r="AZF283" s="1"/>
      <c r="AZG283" s="1"/>
      <c r="AZH283" s="1"/>
      <c r="AZI283" s="1"/>
      <c r="AZJ283" s="1"/>
      <c r="AZK283" s="1"/>
      <c r="AZL283" s="1"/>
      <c r="AZM283" s="1"/>
      <c r="AZN283" s="1"/>
      <c r="AZO283" s="1"/>
      <c r="AZP283" s="1"/>
      <c r="AZQ283" s="1"/>
      <c r="AZR283" s="1"/>
      <c r="AZS283" s="1"/>
      <c r="AZT283" s="1"/>
      <c r="AZU283" s="1"/>
      <c r="AZV283" s="1"/>
      <c r="AZW283" s="1"/>
      <c r="AZX283" s="1"/>
      <c r="AZY283" s="1"/>
      <c r="AZZ283" s="1"/>
      <c r="BAA283" s="1"/>
      <c r="BAB283" s="1"/>
      <c r="BAC283" s="1"/>
      <c r="BAD283" s="1"/>
      <c r="BAE283" s="1"/>
      <c r="BAF283" s="1"/>
      <c r="BAG283" s="1"/>
      <c r="BAH283" s="1"/>
      <c r="BAI283" s="1"/>
      <c r="BAJ283" s="1"/>
      <c r="BAK283" s="1"/>
      <c r="BAL283" s="1"/>
      <c r="BAM283" s="1"/>
      <c r="BAN283" s="1"/>
      <c r="BAO283" s="1"/>
      <c r="BAP283" s="1"/>
      <c r="BAQ283" s="1"/>
      <c r="BAR283" s="1"/>
      <c r="BAS283" s="1"/>
      <c r="BAT283" s="1"/>
      <c r="BAU283" s="1"/>
      <c r="BAV283" s="1"/>
      <c r="BAW283" s="1"/>
      <c r="BAX283" s="1"/>
      <c r="BAY283" s="1"/>
      <c r="BAZ283" s="1"/>
      <c r="BBA283" s="1"/>
      <c r="BBB283" s="1"/>
      <c r="BBC283" s="1"/>
      <c r="BBD283" s="1"/>
      <c r="BBE283" s="1"/>
      <c r="BBF283" s="1"/>
      <c r="BBG283" s="1"/>
      <c r="BBH283" s="1"/>
      <c r="BBI283" s="1"/>
      <c r="BBJ283" s="1"/>
      <c r="BBK283" s="1"/>
      <c r="BBL283" s="1"/>
      <c r="BBM283" s="1"/>
      <c r="BBN283" s="1"/>
      <c r="BBO283" s="1"/>
      <c r="BBP283" s="1"/>
      <c r="BBQ283" s="1"/>
      <c r="BBR283" s="1"/>
      <c r="BBS283" s="1"/>
      <c r="BBT283" s="1"/>
      <c r="BBU283" s="1"/>
      <c r="BBV283" s="1"/>
      <c r="BBW283" s="1"/>
      <c r="BBX283" s="1"/>
      <c r="BBY283" s="1"/>
      <c r="BBZ283" s="1"/>
      <c r="BCA283" s="1"/>
      <c r="BCB283" s="1"/>
      <c r="BCC283" s="1"/>
      <c r="BCD283" s="1"/>
      <c r="BCE283" s="1"/>
      <c r="BCF283" s="1"/>
      <c r="BCG283" s="1"/>
      <c r="BCH283" s="1"/>
      <c r="BCI283" s="1"/>
      <c r="BCJ283" s="1"/>
      <c r="BCK283" s="1"/>
      <c r="BCL283" s="1"/>
      <c r="BCM283" s="1"/>
      <c r="BCN283" s="1"/>
      <c r="BCO283" s="1"/>
      <c r="BCP283" s="1"/>
      <c r="BCQ283" s="1"/>
      <c r="BCR283" s="1"/>
      <c r="BCS283" s="1"/>
      <c r="BCT283" s="1"/>
      <c r="BCU283" s="1"/>
      <c r="BCV283" s="1"/>
      <c r="BCW283" s="1"/>
      <c r="BCX283" s="1"/>
      <c r="BCY283" s="1"/>
      <c r="BCZ283" s="1"/>
      <c r="BDA283" s="1"/>
      <c r="BDB283" s="1"/>
      <c r="BDC283" s="1"/>
      <c r="BDD283" s="1"/>
      <c r="BDE283" s="1"/>
      <c r="BDF283" s="1"/>
      <c r="BDG283" s="1"/>
      <c r="BDH283" s="1"/>
      <c r="BDI283" s="1"/>
      <c r="BDJ283" s="1"/>
      <c r="BDK283" s="1"/>
      <c r="BDL283" s="1"/>
      <c r="BDM283" s="1"/>
      <c r="BDN283" s="1"/>
      <c r="BDO283" s="1"/>
      <c r="BDP283" s="1"/>
      <c r="BDQ283" s="1"/>
      <c r="BDR283" s="1"/>
      <c r="BDS283" s="1"/>
      <c r="BDT283" s="1"/>
      <c r="BDU283" s="1"/>
      <c r="BDV283" s="1"/>
      <c r="BDW283" s="1"/>
      <c r="BDX283" s="1"/>
      <c r="BDY283" s="1"/>
      <c r="BDZ283" s="1"/>
      <c r="BEA283" s="1"/>
      <c r="BEB283" s="1"/>
      <c r="BEC283" s="1"/>
      <c r="BED283" s="1"/>
      <c r="BEE283" s="1"/>
      <c r="BEF283" s="1"/>
      <c r="BEG283" s="1"/>
      <c r="BEH283" s="1"/>
      <c r="BEI283" s="1"/>
      <c r="BEJ283" s="1"/>
      <c r="BEK283" s="1"/>
      <c r="BEL283" s="1"/>
      <c r="BEM283" s="1"/>
      <c r="BEN283" s="1"/>
      <c r="BEO283" s="1"/>
      <c r="BEP283" s="1"/>
      <c r="BEQ283" s="1"/>
      <c r="BER283" s="1"/>
      <c r="BES283" s="1"/>
      <c r="BET283" s="1"/>
      <c r="BEU283" s="1"/>
      <c r="BEV283" s="1"/>
      <c r="BEW283" s="1"/>
      <c r="BEX283" s="1"/>
      <c r="BEY283" s="1"/>
      <c r="BEZ283" s="1"/>
      <c r="BFA283" s="1"/>
      <c r="BFB283" s="1"/>
      <c r="BFC283" s="1"/>
      <c r="BFD283" s="1"/>
      <c r="BFE283" s="1"/>
      <c r="BFF283" s="1"/>
      <c r="BFG283" s="1"/>
      <c r="BFH283" s="1"/>
      <c r="BFI283" s="1"/>
      <c r="BFJ283" s="1"/>
      <c r="BFK283" s="1"/>
      <c r="BFL283" s="1"/>
      <c r="BFM283" s="1"/>
      <c r="BFN283" s="1"/>
      <c r="BFO283" s="1"/>
      <c r="BFP283" s="1"/>
      <c r="BFQ283" s="1"/>
      <c r="BFR283" s="1"/>
      <c r="BFS283" s="1"/>
      <c r="BFT283" s="1"/>
      <c r="BFU283" s="1"/>
      <c r="BFV283" s="1"/>
      <c r="BFW283" s="1"/>
      <c r="BFX283" s="1"/>
      <c r="BFY283" s="1"/>
      <c r="BFZ283" s="1"/>
      <c r="BGA283" s="1"/>
      <c r="BGB283" s="1"/>
      <c r="BGC283" s="1"/>
      <c r="BGD283" s="1"/>
      <c r="BGE283" s="1"/>
      <c r="BGF283" s="1"/>
      <c r="BGG283" s="1"/>
      <c r="BGH283" s="1"/>
      <c r="BGI283" s="1"/>
      <c r="BGJ283" s="1"/>
      <c r="BGK283" s="1"/>
      <c r="BGL283" s="1"/>
      <c r="BGM283" s="1"/>
      <c r="BGN283" s="1"/>
      <c r="BGO283" s="1"/>
      <c r="BGP283" s="1"/>
      <c r="BGQ283" s="1"/>
      <c r="BGR283" s="1"/>
      <c r="BGS283" s="1"/>
      <c r="BGT283" s="1"/>
      <c r="BGU283" s="1"/>
      <c r="BGV283" s="1"/>
      <c r="BGW283" s="1"/>
      <c r="BGX283" s="1"/>
      <c r="BGY283" s="1"/>
      <c r="BGZ283" s="1"/>
      <c r="BHA283" s="1"/>
      <c r="BHB283" s="1"/>
      <c r="BHC283" s="1"/>
      <c r="BHD283" s="1"/>
      <c r="BHE283" s="1"/>
      <c r="BHF283" s="1"/>
      <c r="BHG283" s="1"/>
      <c r="BHH283" s="1"/>
      <c r="BHI283" s="1"/>
      <c r="BHJ283" s="1"/>
      <c r="BHK283" s="1"/>
      <c r="BHL283" s="1"/>
      <c r="BHM283" s="1"/>
      <c r="BHN283" s="1"/>
      <c r="BHO283" s="1"/>
      <c r="BHP283" s="1"/>
      <c r="BHQ283" s="1"/>
      <c r="BHR283" s="1"/>
      <c r="BHS283" s="1"/>
      <c r="BHT283" s="1"/>
      <c r="BHU283" s="1"/>
      <c r="BHV283" s="1"/>
      <c r="BHW283" s="1"/>
      <c r="BHX283" s="1"/>
      <c r="BHY283" s="1"/>
      <c r="BHZ283" s="1"/>
      <c r="BIA283" s="1"/>
      <c r="BIB283" s="1"/>
      <c r="BIC283" s="1"/>
      <c r="BID283" s="1"/>
      <c r="BIE283" s="1"/>
      <c r="BIF283" s="1"/>
      <c r="BIG283" s="1"/>
      <c r="BIH283" s="1"/>
      <c r="BII283" s="1"/>
      <c r="BIJ283" s="1"/>
      <c r="BIK283" s="1"/>
      <c r="BIL283" s="1"/>
      <c r="BIM283" s="1"/>
      <c r="BIN283" s="1"/>
      <c r="BIO283" s="1"/>
      <c r="BIP283" s="1"/>
      <c r="BIQ283" s="1"/>
      <c r="BIR283" s="1"/>
      <c r="BIS283" s="1"/>
      <c r="BIT283" s="1"/>
      <c r="BIU283" s="1"/>
      <c r="BIV283" s="1"/>
      <c r="BIW283" s="1"/>
      <c r="BIX283" s="1"/>
      <c r="BIY283" s="1"/>
      <c r="BIZ283" s="1"/>
      <c r="BJA283" s="1"/>
      <c r="BJB283" s="1"/>
      <c r="BJC283" s="1"/>
      <c r="BJD283" s="1"/>
      <c r="BJE283" s="1"/>
      <c r="BJF283" s="1"/>
      <c r="BJG283" s="1"/>
      <c r="BJH283" s="1"/>
      <c r="BJI283" s="1"/>
      <c r="BJJ283" s="1"/>
      <c r="BJK283" s="1"/>
      <c r="BJL283" s="1"/>
      <c r="BJM283" s="1"/>
      <c r="BJN283" s="1"/>
      <c r="BJO283" s="1"/>
      <c r="BJP283" s="1"/>
      <c r="BJQ283" s="1"/>
      <c r="BJR283" s="1"/>
      <c r="BJS283" s="1"/>
      <c r="BJT283" s="1"/>
      <c r="BJU283" s="1"/>
      <c r="BJV283" s="1"/>
      <c r="BJW283" s="1"/>
      <c r="BJX283" s="1"/>
      <c r="BJY283" s="1"/>
      <c r="BJZ283" s="1"/>
      <c r="BKA283" s="1"/>
      <c r="BKB283" s="1"/>
      <c r="BKC283" s="1"/>
      <c r="BKD283" s="1"/>
      <c r="BKE283" s="1"/>
      <c r="BKF283" s="1"/>
      <c r="BKG283" s="1"/>
      <c r="BKH283" s="1"/>
      <c r="BKI283" s="1"/>
      <c r="BKJ283" s="1"/>
      <c r="BKK283" s="1"/>
      <c r="BKL283" s="1"/>
      <c r="BKM283" s="1"/>
      <c r="BKN283" s="1"/>
      <c r="BKO283" s="1"/>
      <c r="BKP283" s="1"/>
      <c r="BKQ283" s="1"/>
      <c r="BKR283" s="1"/>
      <c r="BKS283" s="1"/>
      <c r="BKT283" s="1"/>
      <c r="BKU283" s="1"/>
      <c r="BKV283" s="1"/>
      <c r="BKW283" s="1"/>
      <c r="BKX283" s="1"/>
      <c r="BKY283" s="1"/>
      <c r="BKZ283" s="1"/>
      <c r="BLA283" s="1"/>
      <c r="BLB283" s="1"/>
      <c r="BLC283" s="1"/>
      <c r="BLD283" s="1"/>
      <c r="BLE283" s="1"/>
      <c r="BLF283" s="1"/>
      <c r="BLG283" s="1"/>
      <c r="BLH283" s="1"/>
      <c r="BLI283" s="1"/>
      <c r="BLJ283" s="1"/>
      <c r="BLK283" s="1"/>
      <c r="BLL283" s="1"/>
      <c r="BLM283" s="1"/>
      <c r="BLN283" s="1"/>
      <c r="BLO283" s="1"/>
      <c r="BLP283" s="1"/>
      <c r="BLQ283" s="1"/>
      <c r="BLR283" s="1"/>
      <c r="BLS283" s="1"/>
      <c r="BLT283" s="1"/>
      <c r="BLU283" s="1"/>
      <c r="BLV283" s="1"/>
      <c r="BLW283" s="1"/>
      <c r="BLX283" s="1"/>
      <c r="BLY283" s="1"/>
      <c r="BLZ283" s="1"/>
      <c r="BMA283" s="1"/>
      <c r="BMB283" s="1"/>
      <c r="BMC283" s="1"/>
      <c r="BMD283" s="1"/>
      <c r="BME283" s="1"/>
      <c r="BMF283" s="1"/>
      <c r="BMG283" s="1"/>
      <c r="BMH283" s="1"/>
      <c r="BMI283" s="1"/>
      <c r="BMJ283" s="1"/>
      <c r="BMK283" s="1"/>
      <c r="BML283" s="1"/>
      <c r="BMM283" s="1"/>
      <c r="BMN283" s="1"/>
      <c r="BMO283" s="1"/>
      <c r="BMP283" s="1"/>
      <c r="BMQ283" s="1"/>
      <c r="BMR283" s="1"/>
      <c r="BMS283" s="1"/>
      <c r="BMT283" s="1"/>
      <c r="BMU283" s="1"/>
      <c r="BMV283" s="1"/>
      <c r="BMW283" s="1"/>
      <c r="BMX283" s="1"/>
      <c r="BMY283" s="1"/>
      <c r="BMZ283" s="1"/>
      <c r="BNA283" s="1"/>
      <c r="BNB283" s="1"/>
      <c r="BNC283" s="1"/>
      <c r="BND283" s="1"/>
      <c r="BNE283" s="1"/>
      <c r="BNF283" s="1"/>
      <c r="BNG283" s="1"/>
      <c r="BNH283" s="1"/>
      <c r="BNI283" s="1"/>
      <c r="BNJ283" s="1"/>
      <c r="BNK283" s="1"/>
      <c r="BNL283" s="1"/>
      <c r="BNM283" s="1"/>
      <c r="BNN283" s="1"/>
      <c r="BNO283" s="1"/>
      <c r="BNP283" s="1"/>
      <c r="BNQ283" s="1"/>
      <c r="BNR283" s="1"/>
      <c r="BNS283" s="1"/>
      <c r="BNT283" s="1"/>
      <c r="BNU283" s="1"/>
      <c r="BNV283" s="1"/>
      <c r="BNW283" s="1"/>
      <c r="BNX283" s="1"/>
      <c r="BNY283" s="1"/>
      <c r="BNZ283" s="1"/>
      <c r="BOA283" s="1"/>
      <c r="BOB283" s="1"/>
      <c r="BOC283" s="1"/>
      <c r="BOD283" s="1"/>
      <c r="BOE283" s="1"/>
      <c r="BOF283" s="1"/>
      <c r="BOG283" s="1"/>
      <c r="BOH283" s="1"/>
      <c r="BOI283" s="1"/>
      <c r="BOJ283" s="1"/>
      <c r="BOK283" s="1"/>
      <c r="BOL283" s="1"/>
      <c r="BOM283" s="1"/>
      <c r="BON283" s="1"/>
      <c r="BOO283" s="1"/>
      <c r="BOP283" s="1"/>
      <c r="BOQ283" s="1"/>
      <c r="BOR283" s="1"/>
      <c r="BOS283" s="1"/>
      <c r="BOT283" s="1"/>
      <c r="BOU283" s="1"/>
      <c r="BOV283" s="1"/>
      <c r="BOW283" s="1"/>
      <c r="BOX283" s="1"/>
      <c r="BOY283" s="1"/>
      <c r="BOZ283" s="1"/>
      <c r="BPA283" s="1"/>
      <c r="BPB283" s="1"/>
      <c r="BPC283" s="1"/>
      <c r="BPD283" s="1"/>
      <c r="BPE283" s="1"/>
      <c r="BPF283" s="1"/>
      <c r="BPG283" s="1"/>
      <c r="BPH283" s="1"/>
      <c r="BPI283" s="1"/>
      <c r="BPJ283" s="1"/>
      <c r="BPK283" s="1"/>
      <c r="BPL283" s="1"/>
      <c r="BPM283" s="1"/>
      <c r="BPN283" s="1"/>
      <c r="BPO283" s="1"/>
      <c r="BPP283" s="1"/>
      <c r="BPQ283" s="1"/>
      <c r="BPR283" s="1"/>
      <c r="BPS283" s="1"/>
      <c r="BPT283" s="1"/>
      <c r="BPU283" s="1"/>
      <c r="BPV283" s="1"/>
      <c r="BPW283" s="1"/>
      <c r="BPX283" s="1"/>
      <c r="BPY283" s="1"/>
      <c r="BPZ283" s="1"/>
      <c r="BQA283" s="1"/>
      <c r="BQB283" s="1"/>
      <c r="BQC283" s="1"/>
      <c r="BQD283" s="1"/>
      <c r="BQE283" s="1"/>
      <c r="BQF283" s="1"/>
      <c r="BQG283" s="1"/>
      <c r="BQH283" s="1"/>
      <c r="BQI283" s="1"/>
      <c r="BQJ283" s="1"/>
      <c r="BQK283" s="1"/>
      <c r="BQL283" s="1"/>
      <c r="BQM283" s="1"/>
      <c r="BQN283" s="1"/>
      <c r="BQO283" s="1"/>
      <c r="BQP283" s="1"/>
      <c r="BQQ283" s="1"/>
      <c r="BQR283" s="1"/>
      <c r="BQS283" s="1"/>
      <c r="BQT283" s="1"/>
      <c r="BQU283" s="1"/>
      <c r="BQV283" s="1"/>
      <c r="BQW283" s="1"/>
      <c r="BQX283" s="1"/>
      <c r="BQY283" s="1"/>
      <c r="BQZ283" s="1"/>
      <c r="BRA283" s="1"/>
      <c r="BRB283" s="1"/>
      <c r="BRC283" s="1"/>
      <c r="BRD283" s="1"/>
      <c r="BRE283" s="1"/>
      <c r="BRF283" s="1"/>
      <c r="BRG283" s="1"/>
      <c r="BRH283" s="1"/>
      <c r="BRI283" s="1"/>
      <c r="BRJ283" s="1"/>
      <c r="BRK283" s="1"/>
      <c r="BRL283" s="1"/>
      <c r="BRM283" s="1"/>
      <c r="BRN283" s="1"/>
      <c r="BRO283" s="1"/>
      <c r="BRP283" s="1"/>
      <c r="BRQ283" s="1"/>
      <c r="BRR283" s="1"/>
      <c r="BRS283" s="1"/>
      <c r="BRT283" s="1"/>
      <c r="BRU283" s="1"/>
      <c r="BRV283" s="1"/>
      <c r="BRW283" s="1"/>
      <c r="BRX283" s="1"/>
      <c r="BRY283" s="1"/>
      <c r="BRZ283" s="1"/>
      <c r="BSA283" s="1"/>
      <c r="BSB283" s="1"/>
      <c r="BSC283" s="1"/>
      <c r="BSD283" s="1"/>
      <c r="BSE283" s="1"/>
      <c r="BSF283" s="1"/>
      <c r="BSG283" s="1"/>
      <c r="BSH283" s="1"/>
      <c r="BSI283" s="1"/>
      <c r="BSJ283" s="1"/>
      <c r="BSK283" s="1"/>
      <c r="BSL283" s="1"/>
      <c r="BSM283" s="1"/>
      <c r="BSN283" s="1"/>
      <c r="BSO283" s="1"/>
      <c r="BSP283" s="1"/>
      <c r="BSQ283" s="1"/>
      <c r="BSR283" s="1"/>
      <c r="BSS283" s="1"/>
      <c r="BST283" s="1"/>
      <c r="BSU283" s="1"/>
      <c r="BSV283" s="1"/>
      <c r="BSW283" s="1"/>
      <c r="BSX283" s="1"/>
      <c r="BSY283" s="1"/>
      <c r="BSZ283" s="1"/>
      <c r="BTA283" s="1"/>
      <c r="BTB283" s="1"/>
      <c r="BTC283" s="1"/>
      <c r="BTD283" s="1"/>
      <c r="BTE283" s="1"/>
      <c r="BTF283" s="1"/>
      <c r="BTG283" s="1"/>
      <c r="BTH283" s="1"/>
      <c r="BTI283" s="1"/>
      <c r="BTJ283" s="1"/>
      <c r="BTK283" s="1"/>
      <c r="BTL283" s="1"/>
      <c r="BTM283" s="1"/>
      <c r="BTN283" s="1"/>
      <c r="BTO283" s="1"/>
      <c r="BTP283" s="1"/>
      <c r="BTQ283" s="1"/>
      <c r="BTR283" s="1"/>
      <c r="BTS283" s="1"/>
      <c r="BTT283" s="1"/>
      <c r="BTU283" s="1"/>
    </row>
    <row r="284" spans="1:1893" s="57" customFormat="1" ht="15.75">
      <c r="A284" s="43"/>
      <c r="B284" s="43"/>
      <c r="C284" s="43"/>
      <c r="D284" s="117" t="s">
        <v>186</v>
      </c>
      <c r="E284" s="741" t="s">
        <v>187</v>
      </c>
      <c r="F284" s="742"/>
      <c r="G284" s="41">
        <f>G285</f>
        <v>19000</v>
      </c>
      <c r="H284" s="41">
        <f t="shared" ref="H284:I284" si="101">H285</f>
        <v>5300</v>
      </c>
      <c r="I284" s="41">
        <f t="shared" si="101"/>
        <v>24300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  <c r="NQ284" s="1"/>
      <c r="NR284" s="1"/>
      <c r="NS284" s="1"/>
      <c r="NT284" s="1"/>
      <c r="NU284" s="1"/>
      <c r="NV284" s="1"/>
      <c r="NW284" s="1"/>
      <c r="NX284" s="1"/>
      <c r="NY284" s="1"/>
      <c r="NZ284" s="1"/>
      <c r="OA284" s="1"/>
      <c r="OB284" s="1"/>
      <c r="OC284" s="1"/>
      <c r="OD284" s="1"/>
      <c r="OE284" s="1"/>
      <c r="OF284" s="1"/>
      <c r="OG284" s="1"/>
      <c r="OH284" s="1"/>
      <c r="OI284" s="1"/>
      <c r="OJ284" s="1"/>
      <c r="OK284" s="1"/>
      <c r="OL284" s="1"/>
      <c r="OM284" s="1"/>
      <c r="ON284" s="1"/>
      <c r="OO284" s="1"/>
      <c r="OP284" s="1"/>
      <c r="OQ284" s="1"/>
      <c r="OR284" s="1"/>
      <c r="OS284" s="1"/>
      <c r="OT284" s="1"/>
      <c r="OU284" s="1"/>
      <c r="OV284" s="1"/>
      <c r="OW284" s="1"/>
      <c r="OX284" s="1"/>
      <c r="OY284" s="1"/>
      <c r="OZ284" s="1"/>
      <c r="PA284" s="1"/>
      <c r="PB284" s="1"/>
      <c r="PC284" s="1"/>
      <c r="PD284" s="1"/>
      <c r="PE284" s="1"/>
      <c r="PF284" s="1"/>
      <c r="PG284" s="1"/>
      <c r="PH284" s="1"/>
      <c r="PI284" s="1"/>
      <c r="PJ284" s="1"/>
      <c r="PK284" s="1"/>
      <c r="PL284" s="1"/>
      <c r="PM284" s="1"/>
      <c r="PN284" s="1"/>
      <c r="PO284" s="1"/>
      <c r="PP284" s="1"/>
      <c r="PQ284" s="1"/>
      <c r="PR284" s="1"/>
      <c r="PS284" s="1"/>
      <c r="PT284" s="1"/>
      <c r="PU284" s="1"/>
      <c r="PV284" s="1"/>
      <c r="PW284" s="1"/>
      <c r="PX284" s="1"/>
      <c r="PY284" s="1"/>
      <c r="PZ284" s="1"/>
      <c r="QA284" s="1"/>
      <c r="QB284" s="1"/>
      <c r="QC284" s="1"/>
      <c r="QD284" s="1"/>
      <c r="QE284" s="1"/>
      <c r="QF284" s="1"/>
      <c r="QG284" s="1"/>
      <c r="QH284" s="1"/>
      <c r="QI284" s="1"/>
      <c r="QJ284" s="1"/>
      <c r="QK284" s="1"/>
      <c r="QL284" s="1"/>
      <c r="QM284" s="1"/>
      <c r="QN284" s="1"/>
      <c r="QO284" s="1"/>
      <c r="QP284" s="1"/>
      <c r="QQ284" s="1"/>
      <c r="QR284" s="1"/>
      <c r="QS284" s="1"/>
      <c r="QT284" s="1"/>
      <c r="QU284" s="1"/>
      <c r="QV284" s="1"/>
      <c r="QW284" s="1"/>
      <c r="QX284" s="1"/>
      <c r="QY284" s="1"/>
      <c r="QZ284" s="1"/>
      <c r="RA284" s="1"/>
      <c r="RB284" s="1"/>
      <c r="RC284" s="1"/>
      <c r="RD284" s="1"/>
      <c r="RE284" s="1"/>
      <c r="RF284" s="1"/>
      <c r="RG284" s="1"/>
      <c r="RH284" s="1"/>
      <c r="RI284" s="1"/>
      <c r="RJ284" s="1"/>
      <c r="RK284" s="1"/>
      <c r="RL284" s="1"/>
      <c r="RM284" s="1"/>
      <c r="RN284" s="1"/>
      <c r="RO284" s="1"/>
      <c r="RP284" s="1"/>
      <c r="RQ284" s="1"/>
      <c r="RR284" s="1"/>
      <c r="RS284" s="1"/>
      <c r="RT284" s="1"/>
      <c r="RU284" s="1"/>
      <c r="RV284" s="1"/>
      <c r="RW284" s="1"/>
      <c r="RX284" s="1"/>
      <c r="RY284" s="1"/>
      <c r="RZ284" s="1"/>
      <c r="SA284" s="1"/>
      <c r="SB284" s="1"/>
      <c r="SC284" s="1"/>
      <c r="SD284" s="1"/>
      <c r="SE284" s="1"/>
      <c r="SF284" s="1"/>
      <c r="SG284" s="1"/>
      <c r="SH284" s="1"/>
      <c r="SI284" s="1"/>
      <c r="SJ284" s="1"/>
      <c r="SK284" s="1"/>
      <c r="SL284" s="1"/>
      <c r="SM284" s="1"/>
      <c r="SN284" s="1"/>
      <c r="SO284" s="1"/>
      <c r="SP284" s="1"/>
      <c r="SQ284" s="1"/>
      <c r="SR284" s="1"/>
      <c r="SS284" s="1"/>
      <c r="ST284" s="1"/>
      <c r="SU284" s="1"/>
      <c r="SV284" s="1"/>
      <c r="SW284" s="1"/>
      <c r="SX284" s="1"/>
      <c r="SY284" s="1"/>
      <c r="SZ284" s="1"/>
      <c r="TA284" s="1"/>
      <c r="TB284" s="1"/>
      <c r="TC284" s="1"/>
      <c r="TD284" s="1"/>
      <c r="TE284" s="1"/>
      <c r="TF284" s="1"/>
      <c r="TG284" s="1"/>
      <c r="TH284" s="1"/>
      <c r="TI284" s="1"/>
      <c r="TJ284" s="1"/>
      <c r="TK284" s="1"/>
      <c r="TL284" s="1"/>
      <c r="TM284" s="1"/>
      <c r="TN284" s="1"/>
      <c r="TO284" s="1"/>
      <c r="TP284" s="1"/>
      <c r="TQ284" s="1"/>
      <c r="TR284" s="1"/>
      <c r="TS284" s="1"/>
      <c r="TT284" s="1"/>
      <c r="TU284" s="1"/>
      <c r="TV284" s="1"/>
      <c r="TW284" s="1"/>
      <c r="TX284" s="1"/>
      <c r="TY284" s="1"/>
      <c r="TZ284" s="1"/>
      <c r="UA284" s="1"/>
      <c r="UB284" s="1"/>
      <c r="UC284" s="1"/>
      <c r="UD284" s="1"/>
      <c r="UE284" s="1"/>
      <c r="UF284" s="1"/>
      <c r="UG284" s="1"/>
      <c r="UH284" s="1"/>
      <c r="UI284" s="1"/>
      <c r="UJ284" s="1"/>
      <c r="UK284" s="1"/>
      <c r="UL284" s="1"/>
      <c r="UM284" s="1"/>
      <c r="UN284" s="1"/>
      <c r="UO284" s="1"/>
      <c r="UP284" s="1"/>
      <c r="UQ284" s="1"/>
      <c r="UR284" s="1"/>
      <c r="US284" s="1"/>
      <c r="UT284" s="1"/>
      <c r="UU284" s="1"/>
      <c r="UV284" s="1"/>
      <c r="UW284" s="1"/>
      <c r="UX284" s="1"/>
      <c r="UY284" s="1"/>
      <c r="UZ284" s="1"/>
      <c r="VA284" s="1"/>
      <c r="VB284" s="1"/>
      <c r="VC284" s="1"/>
      <c r="VD284" s="1"/>
      <c r="VE284" s="1"/>
      <c r="VF284" s="1"/>
      <c r="VG284" s="1"/>
      <c r="VH284" s="1"/>
      <c r="VI284" s="1"/>
      <c r="VJ284" s="1"/>
      <c r="VK284" s="1"/>
      <c r="VL284" s="1"/>
      <c r="VM284" s="1"/>
      <c r="VN284" s="1"/>
      <c r="VO284" s="1"/>
      <c r="VP284" s="1"/>
      <c r="VQ284" s="1"/>
      <c r="VR284" s="1"/>
      <c r="VS284" s="1"/>
      <c r="VT284" s="1"/>
      <c r="VU284" s="1"/>
      <c r="VV284" s="1"/>
      <c r="VW284" s="1"/>
      <c r="VX284" s="1"/>
      <c r="VY284" s="1"/>
      <c r="VZ284" s="1"/>
      <c r="WA284" s="1"/>
      <c r="WB284" s="1"/>
      <c r="WC284" s="1"/>
      <c r="WD284" s="1"/>
      <c r="WE284" s="1"/>
      <c r="WF284" s="1"/>
      <c r="WG284" s="1"/>
      <c r="WH284" s="1"/>
      <c r="WI284" s="1"/>
      <c r="WJ284" s="1"/>
      <c r="WK284" s="1"/>
      <c r="WL284" s="1"/>
      <c r="WM284" s="1"/>
      <c r="WN284" s="1"/>
      <c r="WO284" s="1"/>
      <c r="WP284" s="1"/>
      <c r="WQ284" s="1"/>
      <c r="WR284" s="1"/>
      <c r="WS284" s="1"/>
      <c r="WT284" s="1"/>
      <c r="WU284" s="1"/>
      <c r="WV284" s="1"/>
      <c r="WW284" s="1"/>
      <c r="WX284" s="1"/>
      <c r="WY284" s="1"/>
      <c r="WZ284" s="1"/>
      <c r="XA284" s="1"/>
      <c r="XB284" s="1"/>
      <c r="XC284" s="1"/>
      <c r="XD284" s="1"/>
      <c r="XE284" s="1"/>
      <c r="XF284" s="1"/>
      <c r="XG284" s="1"/>
      <c r="XH284" s="1"/>
      <c r="XI284" s="1"/>
      <c r="XJ284" s="1"/>
      <c r="XK284" s="1"/>
      <c r="XL284" s="1"/>
      <c r="XM284" s="1"/>
      <c r="XN284" s="1"/>
      <c r="XO284" s="1"/>
      <c r="XP284" s="1"/>
      <c r="XQ284" s="1"/>
      <c r="XR284" s="1"/>
      <c r="XS284" s="1"/>
      <c r="XT284" s="1"/>
      <c r="XU284" s="1"/>
      <c r="XV284" s="1"/>
      <c r="XW284" s="1"/>
      <c r="XX284" s="1"/>
      <c r="XY284" s="1"/>
      <c r="XZ284" s="1"/>
      <c r="YA284" s="1"/>
      <c r="YB284" s="1"/>
      <c r="YC284" s="1"/>
      <c r="YD284" s="1"/>
      <c r="YE284" s="1"/>
      <c r="YF284" s="1"/>
      <c r="YG284" s="1"/>
      <c r="YH284" s="1"/>
      <c r="YI284" s="1"/>
      <c r="YJ284" s="1"/>
      <c r="YK284" s="1"/>
      <c r="YL284" s="1"/>
      <c r="YM284" s="1"/>
      <c r="YN284" s="1"/>
      <c r="YO284" s="1"/>
      <c r="YP284" s="1"/>
      <c r="YQ284" s="1"/>
      <c r="YR284" s="1"/>
      <c r="YS284" s="1"/>
      <c r="YT284" s="1"/>
      <c r="YU284" s="1"/>
      <c r="YV284" s="1"/>
      <c r="YW284" s="1"/>
      <c r="YX284" s="1"/>
      <c r="YY284" s="1"/>
      <c r="YZ284" s="1"/>
      <c r="ZA284" s="1"/>
      <c r="ZB284" s="1"/>
      <c r="ZC284" s="1"/>
      <c r="ZD284" s="1"/>
      <c r="ZE284" s="1"/>
      <c r="ZF284" s="1"/>
      <c r="ZG284" s="1"/>
      <c r="ZH284" s="1"/>
      <c r="ZI284" s="1"/>
      <c r="ZJ284" s="1"/>
      <c r="ZK284" s="1"/>
      <c r="ZL284" s="1"/>
      <c r="ZM284" s="1"/>
      <c r="ZN284" s="1"/>
      <c r="ZO284" s="1"/>
      <c r="ZP284" s="1"/>
      <c r="ZQ284" s="1"/>
      <c r="ZR284" s="1"/>
      <c r="ZS284" s="1"/>
      <c r="ZT284" s="1"/>
      <c r="ZU284" s="1"/>
      <c r="ZV284" s="1"/>
      <c r="ZW284" s="1"/>
      <c r="ZX284" s="1"/>
      <c r="ZY284" s="1"/>
      <c r="ZZ284" s="1"/>
      <c r="AAA284" s="1"/>
      <c r="AAB284" s="1"/>
      <c r="AAC284" s="1"/>
      <c r="AAD284" s="1"/>
      <c r="AAE284" s="1"/>
      <c r="AAF284" s="1"/>
      <c r="AAG284" s="1"/>
      <c r="AAH284" s="1"/>
      <c r="AAI284" s="1"/>
      <c r="AAJ284" s="1"/>
      <c r="AAK284" s="1"/>
      <c r="AAL284" s="1"/>
      <c r="AAM284" s="1"/>
      <c r="AAN284" s="1"/>
      <c r="AAO284" s="1"/>
      <c r="AAP284" s="1"/>
      <c r="AAQ284" s="1"/>
      <c r="AAR284" s="1"/>
      <c r="AAS284" s="1"/>
      <c r="AAT284" s="1"/>
      <c r="AAU284" s="1"/>
      <c r="AAV284" s="1"/>
      <c r="AAW284" s="1"/>
      <c r="AAX284" s="1"/>
      <c r="AAY284" s="1"/>
      <c r="AAZ284" s="1"/>
      <c r="ABA284" s="1"/>
      <c r="ABB284" s="1"/>
      <c r="ABC284" s="1"/>
      <c r="ABD284" s="1"/>
      <c r="ABE284" s="1"/>
      <c r="ABF284" s="1"/>
      <c r="ABG284" s="1"/>
      <c r="ABH284" s="1"/>
      <c r="ABI284" s="1"/>
      <c r="ABJ284" s="1"/>
      <c r="ABK284" s="1"/>
      <c r="ABL284" s="1"/>
      <c r="ABM284" s="1"/>
      <c r="ABN284" s="1"/>
      <c r="ABO284" s="1"/>
      <c r="ABP284" s="1"/>
      <c r="ABQ284" s="1"/>
      <c r="ABR284" s="1"/>
      <c r="ABS284" s="1"/>
      <c r="ABT284" s="1"/>
      <c r="ABU284" s="1"/>
      <c r="ABV284" s="1"/>
      <c r="ABW284" s="1"/>
      <c r="ABX284" s="1"/>
      <c r="ABY284" s="1"/>
      <c r="ABZ284" s="1"/>
      <c r="ACA284" s="1"/>
      <c r="ACB284" s="1"/>
      <c r="ACC284" s="1"/>
      <c r="ACD284" s="1"/>
      <c r="ACE284" s="1"/>
      <c r="ACF284" s="1"/>
      <c r="ACG284" s="1"/>
      <c r="ACH284" s="1"/>
      <c r="ACI284" s="1"/>
      <c r="ACJ284" s="1"/>
      <c r="ACK284" s="1"/>
      <c r="ACL284" s="1"/>
      <c r="ACM284" s="1"/>
      <c r="ACN284" s="1"/>
      <c r="ACO284" s="1"/>
      <c r="ACP284" s="1"/>
      <c r="ACQ284" s="1"/>
      <c r="ACR284" s="1"/>
      <c r="ACS284" s="1"/>
      <c r="ACT284" s="1"/>
      <c r="ACU284" s="1"/>
      <c r="ACV284" s="1"/>
      <c r="ACW284" s="1"/>
      <c r="ACX284" s="1"/>
      <c r="ACY284" s="1"/>
      <c r="ACZ284" s="1"/>
      <c r="ADA284" s="1"/>
      <c r="ADB284" s="1"/>
      <c r="ADC284" s="1"/>
      <c r="ADD284" s="1"/>
      <c r="ADE284" s="1"/>
      <c r="ADF284" s="1"/>
      <c r="ADG284" s="1"/>
      <c r="ADH284" s="1"/>
      <c r="ADI284" s="1"/>
      <c r="ADJ284" s="1"/>
      <c r="ADK284" s="1"/>
      <c r="ADL284" s="1"/>
      <c r="ADM284" s="1"/>
      <c r="ADN284" s="1"/>
      <c r="ADO284" s="1"/>
      <c r="ADP284" s="1"/>
      <c r="ADQ284" s="1"/>
      <c r="ADR284" s="1"/>
      <c r="ADS284" s="1"/>
      <c r="ADT284" s="1"/>
      <c r="ADU284" s="1"/>
      <c r="ADV284" s="1"/>
      <c r="ADW284" s="1"/>
      <c r="ADX284" s="1"/>
      <c r="ADY284" s="1"/>
      <c r="ADZ284" s="1"/>
      <c r="AEA284" s="1"/>
      <c r="AEB284" s="1"/>
      <c r="AEC284" s="1"/>
      <c r="AED284" s="1"/>
      <c r="AEE284" s="1"/>
      <c r="AEF284" s="1"/>
      <c r="AEG284" s="1"/>
      <c r="AEH284" s="1"/>
      <c r="AEI284" s="1"/>
      <c r="AEJ284" s="1"/>
      <c r="AEK284" s="1"/>
      <c r="AEL284" s="1"/>
      <c r="AEM284" s="1"/>
      <c r="AEN284" s="1"/>
      <c r="AEO284" s="1"/>
      <c r="AEP284" s="1"/>
      <c r="AEQ284" s="1"/>
      <c r="AER284" s="1"/>
      <c r="AES284" s="1"/>
      <c r="AET284" s="1"/>
      <c r="AEU284" s="1"/>
      <c r="AEV284" s="1"/>
      <c r="AEW284" s="1"/>
      <c r="AEX284" s="1"/>
      <c r="AEY284" s="1"/>
      <c r="AEZ284" s="1"/>
      <c r="AFA284" s="1"/>
      <c r="AFB284" s="1"/>
      <c r="AFC284" s="1"/>
      <c r="AFD284" s="1"/>
      <c r="AFE284" s="1"/>
      <c r="AFF284" s="1"/>
      <c r="AFG284" s="1"/>
      <c r="AFH284" s="1"/>
      <c r="AFI284" s="1"/>
      <c r="AFJ284" s="1"/>
      <c r="AFK284" s="1"/>
      <c r="AFL284" s="1"/>
      <c r="AFM284" s="1"/>
      <c r="AFN284" s="1"/>
      <c r="AFO284" s="1"/>
      <c r="AFP284" s="1"/>
      <c r="AFQ284" s="1"/>
      <c r="AFR284" s="1"/>
      <c r="AFS284" s="1"/>
      <c r="AFT284" s="1"/>
      <c r="AFU284" s="1"/>
      <c r="AFV284" s="1"/>
      <c r="AFW284" s="1"/>
      <c r="AFX284" s="1"/>
      <c r="AFY284" s="1"/>
      <c r="AFZ284" s="1"/>
      <c r="AGA284" s="1"/>
      <c r="AGB284" s="1"/>
      <c r="AGC284" s="1"/>
      <c r="AGD284" s="1"/>
      <c r="AGE284" s="1"/>
      <c r="AGF284" s="1"/>
      <c r="AGG284" s="1"/>
      <c r="AGH284" s="1"/>
      <c r="AGI284" s="1"/>
      <c r="AGJ284" s="1"/>
      <c r="AGK284" s="1"/>
      <c r="AGL284" s="1"/>
      <c r="AGM284" s="1"/>
      <c r="AGN284" s="1"/>
      <c r="AGO284" s="1"/>
      <c r="AGP284" s="1"/>
      <c r="AGQ284" s="1"/>
      <c r="AGR284" s="1"/>
      <c r="AGS284" s="1"/>
      <c r="AGT284" s="1"/>
      <c r="AGU284" s="1"/>
      <c r="AGV284" s="1"/>
      <c r="AGW284" s="1"/>
      <c r="AGX284" s="1"/>
      <c r="AGY284" s="1"/>
      <c r="AGZ284" s="1"/>
      <c r="AHA284" s="1"/>
      <c r="AHB284" s="1"/>
      <c r="AHC284" s="1"/>
      <c r="AHD284" s="1"/>
      <c r="AHE284" s="1"/>
      <c r="AHF284" s="1"/>
      <c r="AHG284" s="1"/>
      <c r="AHH284" s="1"/>
      <c r="AHI284" s="1"/>
      <c r="AHJ284" s="1"/>
      <c r="AHK284" s="1"/>
      <c r="AHL284" s="1"/>
      <c r="AHM284" s="1"/>
      <c r="AHN284" s="1"/>
      <c r="AHO284" s="1"/>
      <c r="AHP284" s="1"/>
      <c r="AHQ284" s="1"/>
      <c r="AHR284" s="1"/>
      <c r="AHS284" s="1"/>
      <c r="AHT284" s="1"/>
      <c r="AHU284" s="1"/>
      <c r="AHV284" s="1"/>
      <c r="AHW284" s="1"/>
      <c r="AHX284" s="1"/>
      <c r="AHY284" s="1"/>
      <c r="AHZ284" s="1"/>
      <c r="AIA284" s="1"/>
      <c r="AIB284" s="1"/>
      <c r="AIC284" s="1"/>
      <c r="AID284" s="1"/>
      <c r="AIE284" s="1"/>
      <c r="AIF284" s="1"/>
      <c r="AIG284" s="1"/>
      <c r="AIH284" s="1"/>
      <c r="AII284" s="1"/>
      <c r="AIJ284" s="1"/>
      <c r="AIK284" s="1"/>
      <c r="AIL284" s="1"/>
      <c r="AIM284" s="1"/>
      <c r="AIN284" s="1"/>
      <c r="AIO284" s="1"/>
      <c r="AIP284" s="1"/>
      <c r="AIQ284" s="1"/>
      <c r="AIR284" s="1"/>
      <c r="AIS284" s="1"/>
      <c r="AIT284" s="1"/>
      <c r="AIU284" s="1"/>
      <c r="AIV284" s="1"/>
      <c r="AIW284" s="1"/>
      <c r="AIX284" s="1"/>
      <c r="AIY284" s="1"/>
      <c r="AIZ284" s="1"/>
      <c r="AJA284" s="1"/>
      <c r="AJB284" s="1"/>
      <c r="AJC284" s="1"/>
      <c r="AJD284" s="1"/>
      <c r="AJE284" s="1"/>
      <c r="AJF284" s="1"/>
      <c r="AJG284" s="1"/>
      <c r="AJH284" s="1"/>
      <c r="AJI284" s="1"/>
      <c r="AJJ284" s="1"/>
      <c r="AJK284" s="1"/>
      <c r="AJL284" s="1"/>
      <c r="AJM284" s="1"/>
      <c r="AJN284" s="1"/>
      <c r="AJO284" s="1"/>
      <c r="AJP284" s="1"/>
      <c r="AJQ284" s="1"/>
      <c r="AJR284" s="1"/>
      <c r="AJS284" s="1"/>
      <c r="AJT284" s="1"/>
      <c r="AJU284" s="1"/>
      <c r="AJV284" s="1"/>
      <c r="AJW284" s="1"/>
      <c r="AJX284" s="1"/>
      <c r="AJY284" s="1"/>
      <c r="AJZ284" s="1"/>
      <c r="AKA284" s="1"/>
      <c r="AKB284" s="1"/>
      <c r="AKC284" s="1"/>
      <c r="AKD284" s="1"/>
      <c r="AKE284" s="1"/>
      <c r="AKF284" s="1"/>
      <c r="AKG284" s="1"/>
      <c r="AKH284" s="1"/>
      <c r="AKI284" s="1"/>
      <c r="AKJ284" s="1"/>
      <c r="AKK284" s="1"/>
      <c r="AKL284" s="1"/>
      <c r="AKM284" s="1"/>
      <c r="AKN284" s="1"/>
      <c r="AKO284" s="1"/>
      <c r="AKP284" s="1"/>
      <c r="AKQ284" s="1"/>
      <c r="AKR284" s="1"/>
      <c r="AKS284" s="1"/>
      <c r="AKT284" s="1"/>
      <c r="AKU284" s="1"/>
      <c r="AKV284" s="1"/>
      <c r="AKW284" s="1"/>
      <c r="AKX284" s="1"/>
      <c r="AKY284" s="1"/>
      <c r="AKZ284" s="1"/>
      <c r="ALA284" s="1"/>
      <c r="ALB284" s="1"/>
      <c r="ALC284" s="1"/>
      <c r="ALD284" s="1"/>
      <c r="ALE284" s="1"/>
      <c r="ALF284" s="1"/>
      <c r="ALG284" s="1"/>
      <c r="ALH284" s="1"/>
      <c r="ALI284" s="1"/>
      <c r="ALJ284" s="1"/>
      <c r="ALK284" s="1"/>
      <c r="ALL284" s="1"/>
      <c r="ALM284" s="1"/>
      <c r="ALN284" s="1"/>
      <c r="ALO284" s="1"/>
      <c r="ALP284" s="1"/>
      <c r="ALQ284" s="1"/>
      <c r="ALR284" s="1"/>
      <c r="ALS284" s="1"/>
      <c r="ALT284" s="1"/>
      <c r="ALU284" s="1"/>
      <c r="ALV284" s="1"/>
      <c r="ALW284" s="1"/>
      <c r="ALX284" s="1"/>
      <c r="ALY284" s="1"/>
      <c r="ALZ284" s="1"/>
      <c r="AMA284" s="1"/>
      <c r="AMB284" s="1"/>
      <c r="AMC284" s="1"/>
      <c r="AMD284" s="1"/>
      <c r="AME284" s="1"/>
      <c r="AMF284" s="1"/>
      <c r="AMG284" s="1"/>
      <c r="AMH284" s="1"/>
      <c r="AMI284" s="1"/>
      <c r="AMJ284" s="1"/>
      <c r="AMK284" s="1"/>
      <c r="AML284" s="1"/>
      <c r="AMM284" s="1"/>
      <c r="AMN284" s="1"/>
      <c r="AMO284" s="1"/>
      <c r="AMP284" s="1"/>
      <c r="AMQ284" s="1"/>
      <c r="AMR284" s="1"/>
      <c r="AMS284" s="1"/>
      <c r="AMT284" s="1"/>
      <c r="AMU284" s="1"/>
      <c r="AMV284" s="1"/>
      <c r="AMW284" s="1"/>
      <c r="AMX284" s="1"/>
      <c r="AMY284" s="1"/>
      <c r="AMZ284" s="1"/>
      <c r="ANA284" s="1"/>
      <c r="ANB284" s="1"/>
      <c r="ANC284" s="1"/>
      <c r="AND284" s="1"/>
      <c r="ANE284" s="1"/>
      <c r="ANF284" s="1"/>
      <c r="ANG284" s="1"/>
      <c r="ANH284" s="1"/>
      <c r="ANI284" s="1"/>
      <c r="ANJ284" s="1"/>
      <c r="ANK284" s="1"/>
      <c r="ANL284" s="1"/>
      <c r="ANM284" s="1"/>
      <c r="ANN284" s="1"/>
      <c r="ANO284" s="1"/>
      <c r="ANP284" s="1"/>
      <c r="ANQ284" s="1"/>
      <c r="ANR284" s="1"/>
      <c r="ANS284" s="1"/>
      <c r="ANT284" s="1"/>
      <c r="ANU284" s="1"/>
      <c r="ANV284" s="1"/>
      <c r="ANW284" s="1"/>
      <c r="ANX284" s="1"/>
      <c r="ANY284" s="1"/>
      <c r="ANZ284" s="1"/>
      <c r="AOA284" s="1"/>
      <c r="AOB284" s="1"/>
      <c r="AOC284" s="1"/>
      <c r="AOD284" s="1"/>
      <c r="AOE284" s="1"/>
      <c r="AOF284" s="1"/>
      <c r="AOG284" s="1"/>
      <c r="AOH284" s="1"/>
      <c r="AOI284" s="1"/>
      <c r="AOJ284" s="1"/>
      <c r="AOK284" s="1"/>
      <c r="AOL284" s="1"/>
      <c r="AOM284" s="1"/>
      <c r="AON284" s="1"/>
      <c r="AOO284" s="1"/>
      <c r="AOP284" s="1"/>
      <c r="AOQ284" s="1"/>
      <c r="AOR284" s="1"/>
      <c r="AOS284" s="1"/>
      <c r="AOT284" s="1"/>
      <c r="AOU284" s="1"/>
      <c r="AOV284" s="1"/>
      <c r="AOW284" s="1"/>
      <c r="AOX284" s="1"/>
      <c r="AOY284" s="1"/>
      <c r="AOZ284" s="1"/>
      <c r="APA284" s="1"/>
      <c r="APB284" s="1"/>
      <c r="APC284" s="1"/>
      <c r="APD284" s="1"/>
      <c r="APE284" s="1"/>
      <c r="APF284" s="1"/>
      <c r="APG284" s="1"/>
      <c r="APH284" s="1"/>
      <c r="API284" s="1"/>
      <c r="APJ284" s="1"/>
      <c r="APK284" s="1"/>
      <c r="APL284" s="1"/>
      <c r="APM284" s="1"/>
      <c r="APN284" s="1"/>
      <c r="APO284" s="1"/>
      <c r="APP284" s="1"/>
      <c r="APQ284" s="1"/>
      <c r="APR284" s="1"/>
      <c r="APS284" s="1"/>
      <c r="APT284" s="1"/>
      <c r="APU284" s="1"/>
      <c r="APV284" s="1"/>
      <c r="APW284" s="1"/>
      <c r="APX284" s="1"/>
      <c r="APY284" s="1"/>
      <c r="APZ284" s="1"/>
      <c r="AQA284" s="1"/>
      <c r="AQB284" s="1"/>
      <c r="AQC284" s="1"/>
      <c r="AQD284" s="1"/>
      <c r="AQE284" s="1"/>
      <c r="AQF284" s="1"/>
      <c r="AQG284" s="1"/>
      <c r="AQH284" s="1"/>
      <c r="AQI284" s="1"/>
      <c r="AQJ284" s="1"/>
      <c r="AQK284" s="1"/>
      <c r="AQL284" s="1"/>
      <c r="AQM284" s="1"/>
      <c r="AQN284" s="1"/>
      <c r="AQO284" s="1"/>
      <c r="AQP284" s="1"/>
      <c r="AQQ284" s="1"/>
      <c r="AQR284" s="1"/>
      <c r="AQS284" s="1"/>
      <c r="AQT284" s="1"/>
      <c r="AQU284" s="1"/>
      <c r="AQV284" s="1"/>
      <c r="AQW284" s="1"/>
      <c r="AQX284" s="1"/>
      <c r="AQY284" s="1"/>
      <c r="AQZ284" s="1"/>
      <c r="ARA284" s="1"/>
      <c r="ARB284" s="1"/>
      <c r="ARC284" s="1"/>
      <c r="ARD284" s="1"/>
      <c r="ARE284" s="1"/>
      <c r="ARF284" s="1"/>
      <c r="ARG284" s="1"/>
      <c r="ARH284" s="1"/>
      <c r="ARI284" s="1"/>
      <c r="ARJ284" s="1"/>
      <c r="ARK284" s="1"/>
      <c r="ARL284" s="1"/>
      <c r="ARM284" s="1"/>
      <c r="ARN284" s="1"/>
      <c r="ARO284" s="1"/>
      <c r="ARP284" s="1"/>
      <c r="ARQ284" s="1"/>
      <c r="ARR284" s="1"/>
      <c r="ARS284" s="1"/>
      <c r="ART284" s="1"/>
      <c r="ARU284" s="1"/>
      <c r="ARV284" s="1"/>
      <c r="ARW284" s="1"/>
      <c r="ARX284" s="1"/>
      <c r="ARY284" s="1"/>
      <c r="ARZ284" s="1"/>
      <c r="ASA284" s="1"/>
      <c r="ASB284" s="1"/>
      <c r="ASC284" s="1"/>
      <c r="ASD284" s="1"/>
      <c r="ASE284" s="1"/>
      <c r="ASF284" s="1"/>
      <c r="ASG284" s="1"/>
      <c r="ASH284" s="1"/>
      <c r="ASI284" s="1"/>
      <c r="ASJ284" s="1"/>
      <c r="ASK284" s="1"/>
      <c r="ASL284" s="1"/>
      <c r="ASM284" s="1"/>
      <c r="ASN284" s="1"/>
      <c r="ASO284" s="1"/>
      <c r="ASP284" s="1"/>
      <c r="ASQ284" s="1"/>
      <c r="ASR284" s="1"/>
      <c r="ASS284" s="1"/>
      <c r="AST284" s="1"/>
      <c r="ASU284" s="1"/>
      <c r="ASV284" s="1"/>
      <c r="ASW284" s="1"/>
      <c r="ASX284" s="1"/>
      <c r="ASY284" s="1"/>
      <c r="ASZ284" s="1"/>
      <c r="ATA284" s="1"/>
      <c r="ATB284" s="1"/>
      <c r="ATC284" s="1"/>
      <c r="ATD284" s="1"/>
      <c r="ATE284" s="1"/>
      <c r="ATF284" s="1"/>
      <c r="ATG284" s="1"/>
      <c r="ATH284" s="1"/>
      <c r="ATI284" s="1"/>
      <c r="ATJ284" s="1"/>
      <c r="ATK284" s="1"/>
      <c r="ATL284" s="1"/>
      <c r="ATM284" s="1"/>
      <c r="ATN284" s="1"/>
      <c r="ATO284" s="1"/>
      <c r="ATP284" s="1"/>
      <c r="ATQ284" s="1"/>
      <c r="ATR284" s="1"/>
      <c r="ATS284" s="1"/>
      <c r="ATT284" s="1"/>
      <c r="ATU284" s="1"/>
      <c r="ATV284" s="1"/>
      <c r="ATW284" s="1"/>
      <c r="ATX284" s="1"/>
      <c r="ATY284" s="1"/>
      <c r="ATZ284" s="1"/>
      <c r="AUA284" s="1"/>
      <c r="AUB284" s="1"/>
      <c r="AUC284" s="1"/>
      <c r="AUD284" s="1"/>
      <c r="AUE284" s="1"/>
      <c r="AUF284" s="1"/>
      <c r="AUG284" s="1"/>
      <c r="AUH284" s="1"/>
      <c r="AUI284" s="1"/>
      <c r="AUJ284" s="1"/>
      <c r="AUK284" s="1"/>
      <c r="AUL284" s="1"/>
      <c r="AUM284" s="1"/>
      <c r="AUN284" s="1"/>
      <c r="AUO284" s="1"/>
      <c r="AUP284" s="1"/>
      <c r="AUQ284" s="1"/>
      <c r="AUR284" s="1"/>
      <c r="AUS284" s="1"/>
      <c r="AUT284" s="1"/>
      <c r="AUU284" s="1"/>
      <c r="AUV284" s="1"/>
      <c r="AUW284" s="1"/>
      <c r="AUX284" s="1"/>
      <c r="AUY284" s="1"/>
      <c r="AUZ284" s="1"/>
      <c r="AVA284" s="1"/>
      <c r="AVB284" s="1"/>
      <c r="AVC284" s="1"/>
      <c r="AVD284" s="1"/>
      <c r="AVE284" s="1"/>
      <c r="AVF284" s="1"/>
      <c r="AVG284" s="1"/>
      <c r="AVH284" s="1"/>
      <c r="AVI284" s="1"/>
      <c r="AVJ284" s="1"/>
      <c r="AVK284" s="1"/>
      <c r="AVL284" s="1"/>
      <c r="AVM284" s="1"/>
      <c r="AVN284" s="1"/>
      <c r="AVO284" s="1"/>
      <c r="AVP284" s="1"/>
      <c r="AVQ284" s="1"/>
      <c r="AVR284" s="1"/>
      <c r="AVS284" s="1"/>
      <c r="AVT284" s="1"/>
      <c r="AVU284" s="1"/>
      <c r="AVV284" s="1"/>
      <c r="AVW284" s="1"/>
      <c r="AVX284" s="1"/>
      <c r="AVY284" s="1"/>
      <c r="AVZ284" s="1"/>
      <c r="AWA284" s="1"/>
      <c r="AWB284" s="1"/>
      <c r="AWC284" s="1"/>
      <c r="AWD284" s="1"/>
      <c r="AWE284" s="1"/>
      <c r="AWF284" s="1"/>
      <c r="AWG284" s="1"/>
      <c r="AWH284" s="1"/>
      <c r="AWI284" s="1"/>
      <c r="AWJ284" s="1"/>
      <c r="AWK284" s="1"/>
      <c r="AWL284" s="1"/>
      <c r="AWM284" s="1"/>
      <c r="AWN284" s="1"/>
      <c r="AWO284" s="1"/>
      <c r="AWP284" s="1"/>
      <c r="AWQ284" s="1"/>
      <c r="AWR284" s="1"/>
      <c r="AWS284" s="1"/>
      <c r="AWT284" s="1"/>
      <c r="AWU284" s="1"/>
      <c r="AWV284" s="1"/>
      <c r="AWW284" s="1"/>
      <c r="AWX284" s="1"/>
      <c r="AWY284" s="1"/>
      <c r="AWZ284" s="1"/>
      <c r="AXA284" s="1"/>
      <c r="AXB284" s="1"/>
      <c r="AXC284" s="1"/>
      <c r="AXD284" s="1"/>
      <c r="AXE284" s="1"/>
      <c r="AXF284" s="1"/>
      <c r="AXG284" s="1"/>
      <c r="AXH284" s="1"/>
      <c r="AXI284" s="1"/>
      <c r="AXJ284" s="1"/>
      <c r="AXK284" s="1"/>
      <c r="AXL284" s="1"/>
      <c r="AXM284" s="1"/>
      <c r="AXN284" s="1"/>
      <c r="AXO284" s="1"/>
      <c r="AXP284" s="1"/>
      <c r="AXQ284" s="1"/>
      <c r="AXR284" s="1"/>
      <c r="AXS284" s="1"/>
      <c r="AXT284" s="1"/>
      <c r="AXU284" s="1"/>
      <c r="AXV284" s="1"/>
      <c r="AXW284" s="1"/>
      <c r="AXX284" s="1"/>
      <c r="AXY284" s="1"/>
      <c r="AXZ284" s="1"/>
      <c r="AYA284" s="1"/>
      <c r="AYB284" s="1"/>
      <c r="AYC284" s="1"/>
      <c r="AYD284" s="1"/>
      <c r="AYE284" s="1"/>
      <c r="AYF284" s="1"/>
      <c r="AYG284" s="1"/>
      <c r="AYH284" s="1"/>
      <c r="AYI284" s="1"/>
      <c r="AYJ284" s="1"/>
      <c r="AYK284" s="1"/>
      <c r="AYL284" s="1"/>
      <c r="AYM284" s="1"/>
      <c r="AYN284" s="1"/>
      <c r="AYO284" s="1"/>
      <c r="AYP284" s="1"/>
      <c r="AYQ284" s="1"/>
      <c r="AYR284" s="1"/>
      <c r="AYS284" s="1"/>
      <c r="AYT284" s="1"/>
      <c r="AYU284" s="1"/>
      <c r="AYV284" s="1"/>
      <c r="AYW284" s="1"/>
      <c r="AYX284" s="1"/>
      <c r="AYY284" s="1"/>
      <c r="AYZ284" s="1"/>
      <c r="AZA284" s="1"/>
      <c r="AZB284" s="1"/>
      <c r="AZC284" s="1"/>
      <c r="AZD284" s="1"/>
      <c r="AZE284" s="1"/>
      <c r="AZF284" s="1"/>
      <c r="AZG284" s="1"/>
      <c r="AZH284" s="1"/>
      <c r="AZI284" s="1"/>
      <c r="AZJ284" s="1"/>
      <c r="AZK284" s="1"/>
      <c r="AZL284" s="1"/>
      <c r="AZM284" s="1"/>
      <c r="AZN284" s="1"/>
      <c r="AZO284" s="1"/>
      <c r="AZP284" s="1"/>
      <c r="AZQ284" s="1"/>
      <c r="AZR284" s="1"/>
      <c r="AZS284" s="1"/>
      <c r="AZT284" s="1"/>
      <c r="AZU284" s="1"/>
      <c r="AZV284" s="1"/>
      <c r="AZW284" s="1"/>
      <c r="AZX284" s="1"/>
      <c r="AZY284" s="1"/>
      <c r="AZZ284" s="1"/>
      <c r="BAA284" s="1"/>
      <c r="BAB284" s="1"/>
      <c r="BAC284" s="1"/>
      <c r="BAD284" s="1"/>
      <c r="BAE284" s="1"/>
      <c r="BAF284" s="1"/>
      <c r="BAG284" s="1"/>
      <c r="BAH284" s="1"/>
      <c r="BAI284" s="1"/>
      <c r="BAJ284" s="1"/>
      <c r="BAK284" s="1"/>
      <c r="BAL284" s="1"/>
      <c r="BAM284" s="1"/>
      <c r="BAN284" s="1"/>
      <c r="BAO284" s="1"/>
      <c r="BAP284" s="1"/>
      <c r="BAQ284" s="1"/>
      <c r="BAR284" s="1"/>
      <c r="BAS284" s="1"/>
      <c r="BAT284" s="1"/>
      <c r="BAU284" s="1"/>
      <c r="BAV284" s="1"/>
      <c r="BAW284" s="1"/>
      <c r="BAX284" s="1"/>
      <c r="BAY284" s="1"/>
      <c r="BAZ284" s="1"/>
      <c r="BBA284" s="1"/>
      <c r="BBB284" s="1"/>
      <c r="BBC284" s="1"/>
      <c r="BBD284" s="1"/>
      <c r="BBE284" s="1"/>
      <c r="BBF284" s="1"/>
      <c r="BBG284" s="1"/>
      <c r="BBH284" s="1"/>
      <c r="BBI284" s="1"/>
      <c r="BBJ284" s="1"/>
      <c r="BBK284" s="1"/>
      <c r="BBL284" s="1"/>
      <c r="BBM284" s="1"/>
      <c r="BBN284" s="1"/>
      <c r="BBO284" s="1"/>
      <c r="BBP284" s="1"/>
      <c r="BBQ284" s="1"/>
      <c r="BBR284" s="1"/>
      <c r="BBS284" s="1"/>
      <c r="BBT284" s="1"/>
      <c r="BBU284" s="1"/>
      <c r="BBV284" s="1"/>
      <c r="BBW284" s="1"/>
      <c r="BBX284" s="1"/>
      <c r="BBY284" s="1"/>
      <c r="BBZ284" s="1"/>
      <c r="BCA284" s="1"/>
      <c r="BCB284" s="1"/>
      <c r="BCC284" s="1"/>
      <c r="BCD284" s="1"/>
      <c r="BCE284" s="1"/>
      <c r="BCF284" s="1"/>
      <c r="BCG284" s="1"/>
      <c r="BCH284" s="1"/>
      <c r="BCI284" s="1"/>
      <c r="BCJ284" s="1"/>
      <c r="BCK284" s="1"/>
      <c r="BCL284" s="1"/>
      <c r="BCM284" s="1"/>
      <c r="BCN284" s="1"/>
      <c r="BCO284" s="1"/>
      <c r="BCP284" s="1"/>
      <c r="BCQ284" s="1"/>
      <c r="BCR284" s="1"/>
      <c r="BCS284" s="1"/>
      <c r="BCT284" s="1"/>
      <c r="BCU284" s="1"/>
      <c r="BCV284" s="1"/>
      <c r="BCW284" s="1"/>
      <c r="BCX284" s="1"/>
      <c r="BCY284" s="1"/>
      <c r="BCZ284" s="1"/>
      <c r="BDA284" s="1"/>
      <c r="BDB284" s="1"/>
      <c r="BDC284" s="1"/>
      <c r="BDD284" s="1"/>
      <c r="BDE284" s="1"/>
      <c r="BDF284" s="1"/>
      <c r="BDG284" s="1"/>
      <c r="BDH284" s="1"/>
      <c r="BDI284" s="1"/>
      <c r="BDJ284" s="1"/>
      <c r="BDK284" s="1"/>
      <c r="BDL284" s="1"/>
      <c r="BDM284" s="1"/>
      <c r="BDN284" s="1"/>
      <c r="BDO284" s="1"/>
      <c r="BDP284" s="1"/>
      <c r="BDQ284" s="1"/>
      <c r="BDR284" s="1"/>
      <c r="BDS284" s="1"/>
      <c r="BDT284" s="1"/>
      <c r="BDU284" s="1"/>
      <c r="BDV284" s="1"/>
      <c r="BDW284" s="1"/>
      <c r="BDX284" s="1"/>
      <c r="BDY284" s="1"/>
      <c r="BDZ284" s="1"/>
      <c r="BEA284" s="1"/>
      <c r="BEB284" s="1"/>
      <c r="BEC284" s="1"/>
      <c r="BED284" s="1"/>
      <c r="BEE284" s="1"/>
      <c r="BEF284" s="1"/>
      <c r="BEG284" s="1"/>
      <c r="BEH284" s="1"/>
      <c r="BEI284" s="1"/>
      <c r="BEJ284" s="1"/>
      <c r="BEK284" s="1"/>
      <c r="BEL284" s="1"/>
      <c r="BEM284" s="1"/>
      <c r="BEN284" s="1"/>
      <c r="BEO284" s="1"/>
      <c r="BEP284" s="1"/>
      <c r="BEQ284" s="1"/>
      <c r="BER284" s="1"/>
      <c r="BES284" s="1"/>
      <c r="BET284" s="1"/>
      <c r="BEU284" s="1"/>
      <c r="BEV284" s="1"/>
      <c r="BEW284" s="1"/>
      <c r="BEX284" s="1"/>
      <c r="BEY284" s="1"/>
      <c r="BEZ284" s="1"/>
      <c r="BFA284" s="1"/>
      <c r="BFB284" s="1"/>
      <c r="BFC284" s="1"/>
      <c r="BFD284" s="1"/>
      <c r="BFE284" s="1"/>
      <c r="BFF284" s="1"/>
      <c r="BFG284" s="1"/>
      <c r="BFH284" s="1"/>
      <c r="BFI284" s="1"/>
      <c r="BFJ284" s="1"/>
      <c r="BFK284" s="1"/>
      <c r="BFL284" s="1"/>
      <c r="BFM284" s="1"/>
      <c r="BFN284" s="1"/>
      <c r="BFO284" s="1"/>
      <c r="BFP284" s="1"/>
      <c r="BFQ284" s="1"/>
      <c r="BFR284" s="1"/>
      <c r="BFS284" s="1"/>
      <c r="BFT284" s="1"/>
      <c r="BFU284" s="1"/>
      <c r="BFV284" s="1"/>
      <c r="BFW284" s="1"/>
      <c r="BFX284" s="1"/>
      <c r="BFY284" s="1"/>
      <c r="BFZ284" s="1"/>
      <c r="BGA284" s="1"/>
      <c r="BGB284" s="1"/>
      <c r="BGC284" s="1"/>
      <c r="BGD284" s="1"/>
      <c r="BGE284" s="1"/>
      <c r="BGF284" s="1"/>
      <c r="BGG284" s="1"/>
      <c r="BGH284" s="1"/>
      <c r="BGI284" s="1"/>
      <c r="BGJ284" s="1"/>
      <c r="BGK284" s="1"/>
      <c r="BGL284" s="1"/>
      <c r="BGM284" s="1"/>
      <c r="BGN284" s="1"/>
      <c r="BGO284" s="1"/>
      <c r="BGP284" s="1"/>
      <c r="BGQ284" s="1"/>
      <c r="BGR284" s="1"/>
      <c r="BGS284" s="1"/>
      <c r="BGT284" s="1"/>
      <c r="BGU284" s="1"/>
      <c r="BGV284" s="1"/>
      <c r="BGW284" s="1"/>
      <c r="BGX284" s="1"/>
      <c r="BGY284" s="1"/>
      <c r="BGZ284" s="1"/>
      <c r="BHA284" s="1"/>
      <c r="BHB284" s="1"/>
      <c r="BHC284" s="1"/>
      <c r="BHD284" s="1"/>
      <c r="BHE284" s="1"/>
      <c r="BHF284" s="1"/>
      <c r="BHG284" s="1"/>
      <c r="BHH284" s="1"/>
      <c r="BHI284" s="1"/>
      <c r="BHJ284" s="1"/>
      <c r="BHK284" s="1"/>
      <c r="BHL284" s="1"/>
      <c r="BHM284" s="1"/>
      <c r="BHN284" s="1"/>
      <c r="BHO284" s="1"/>
      <c r="BHP284" s="1"/>
      <c r="BHQ284" s="1"/>
      <c r="BHR284" s="1"/>
      <c r="BHS284" s="1"/>
      <c r="BHT284" s="1"/>
      <c r="BHU284" s="1"/>
      <c r="BHV284" s="1"/>
      <c r="BHW284" s="1"/>
      <c r="BHX284" s="1"/>
      <c r="BHY284" s="1"/>
      <c r="BHZ284" s="1"/>
      <c r="BIA284" s="1"/>
      <c r="BIB284" s="1"/>
      <c r="BIC284" s="1"/>
      <c r="BID284" s="1"/>
      <c r="BIE284" s="1"/>
      <c r="BIF284" s="1"/>
      <c r="BIG284" s="1"/>
      <c r="BIH284" s="1"/>
      <c r="BII284" s="1"/>
      <c r="BIJ284" s="1"/>
      <c r="BIK284" s="1"/>
      <c r="BIL284" s="1"/>
      <c r="BIM284" s="1"/>
      <c r="BIN284" s="1"/>
      <c r="BIO284" s="1"/>
      <c r="BIP284" s="1"/>
      <c r="BIQ284" s="1"/>
      <c r="BIR284" s="1"/>
      <c r="BIS284" s="1"/>
      <c r="BIT284" s="1"/>
      <c r="BIU284" s="1"/>
      <c r="BIV284" s="1"/>
      <c r="BIW284" s="1"/>
      <c r="BIX284" s="1"/>
      <c r="BIY284" s="1"/>
      <c r="BIZ284" s="1"/>
      <c r="BJA284" s="1"/>
      <c r="BJB284" s="1"/>
      <c r="BJC284" s="1"/>
      <c r="BJD284" s="1"/>
      <c r="BJE284" s="1"/>
      <c r="BJF284" s="1"/>
      <c r="BJG284" s="1"/>
      <c r="BJH284" s="1"/>
      <c r="BJI284" s="1"/>
      <c r="BJJ284" s="1"/>
      <c r="BJK284" s="1"/>
      <c r="BJL284" s="1"/>
      <c r="BJM284" s="1"/>
      <c r="BJN284" s="1"/>
      <c r="BJO284" s="1"/>
      <c r="BJP284" s="1"/>
      <c r="BJQ284" s="1"/>
      <c r="BJR284" s="1"/>
      <c r="BJS284" s="1"/>
      <c r="BJT284" s="1"/>
      <c r="BJU284" s="1"/>
      <c r="BJV284" s="1"/>
      <c r="BJW284" s="1"/>
      <c r="BJX284" s="1"/>
      <c r="BJY284" s="1"/>
      <c r="BJZ284" s="1"/>
      <c r="BKA284" s="1"/>
      <c r="BKB284" s="1"/>
      <c r="BKC284" s="1"/>
      <c r="BKD284" s="1"/>
      <c r="BKE284" s="1"/>
      <c r="BKF284" s="1"/>
      <c r="BKG284" s="1"/>
      <c r="BKH284" s="1"/>
      <c r="BKI284" s="1"/>
      <c r="BKJ284" s="1"/>
      <c r="BKK284" s="1"/>
      <c r="BKL284" s="1"/>
      <c r="BKM284" s="1"/>
      <c r="BKN284" s="1"/>
      <c r="BKO284" s="1"/>
      <c r="BKP284" s="1"/>
      <c r="BKQ284" s="1"/>
      <c r="BKR284" s="1"/>
      <c r="BKS284" s="1"/>
      <c r="BKT284" s="1"/>
      <c r="BKU284" s="1"/>
      <c r="BKV284" s="1"/>
      <c r="BKW284" s="1"/>
      <c r="BKX284" s="1"/>
      <c r="BKY284" s="1"/>
      <c r="BKZ284" s="1"/>
      <c r="BLA284" s="1"/>
      <c r="BLB284" s="1"/>
      <c r="BLC284" s="1"/>
      <c r="BLD284" s="1"/>
      <c r="BLE284" s="1"/>
      <c r="BLF284" s="1"/>
      <c r="BLG284" s="1"/>
      <c r="BLH284" s="1"/>
      <c r="BLI284" s="1"/>
      <c r="BLJ284" s="1"/>
      <c r="BLK284" s="1"/>
      <c r="BLL284" s="1"/>
      <c r="BLM284" s="1"/>
      <c r="BLN284" s="1"/>
      <c r="BLO284" s="1"/>
      <c r="BLP284" s="1"/>
      <c r="BLQ284" s="1"/>
      <c r="BLR284" s="1"/>
      <c r="BLS284" s="1"/>
      <c r="BLT284" s="1"/>
      <c r="BLU284" s="1"/>
      <c r="BLV284" s="1"/>
      <c r="BLW284" s="1"/>
      <c r="BLX284" s="1"/>
      <c r="BLY284" s="1"/>
      <c r="BLZ284" s="1"/>
      <c r="BMA284" s="1"/>
      <c r="BMB284" s="1"/>
      <c r="BMC284" s="1"/>
      <c r="BMD284" s="1"/>
      <c r="BME284" s="1"/>
      <c r="BMF284" s="1"/>
      <c r="BMG284" s="1"/>
      <c r="BMH284" s="1"/>
      <c r="BMI284" s="1"/>
      <c r="BMJ284" s="1"/>
      <c r="BMK284" s="1"/>
      <c r="BML284" s="1"/>
      <c r="BMM284" s="1"/>
      <c r="BMN284" s="1"/>
      <c r="BMO284" s="1"/>
      <c r="BMP284" s="1"/>
      <c r="BMQ284" s="1"/>
      <c r="BMR284" s="1"/>
      <c r="BMS284" s="1"/>
      <c r="BMT284" s="1"/>
      <c r="BMU284" s="1"/>
      <c r="BMV284" s="1"/>
      <c r="BMW284" s="1"/>
      <c r="BMX284" s="1"/>
      <c r="BMY284" s="1"/>
      <c r="BMZ284" s="1"/>
      <c r="BNA284" s="1"/>
      <c r="BNB284" s="1"/>
      <c r="BNC284" s="1"/>
      <c r="BND284" s="1"/>
      <c r="BNE284" s="1"/>
      <c r="BNF284" s="1"/>
      <c r="BNG284" s="1"/>
      <c r="BNH284" s="1"/>
      <c r="BNI284" s="1"/>
      <c r="BNJ284" s="1"/>
      <c r="BNK284" s="1"/>
      <c r="BNL284" s="1"/>
      <c r="BNM284" s="1"/>
      <c r="BNN284" s="1"/>
      <c r="BNO284" s="1"/>
      <c r="BNP284" s="1"/>
      <c r="BNQ284" s="1"/>
      <c r="BNR284" s="1"/>
      <c r="BNS284" s="1"/>
      <c r="BNT284" s="1"/>
      <c r="BNU284" s="1"/>
      <c r="BNV284" s="1"/>
      <c r="BNW284" s="1"/>
      <c r="BNX284" s="1"/>
      <c r="BNY284" s="1"/>
      <c r="BNZ284" s="1"/>
      <c r="BOA284" s="1"/>
      <c r="BOB284" s="1"/>
      <c r="BOC284" s="1"/>
      <c r="BOD284" s="1"/>
      <c r="BOE284" s="1"/>
      <c r="BOF284" s="1"/>
      <c r="BOG284" s="1"/>
      <c r="BOH284" s="1"/>
      <c r="BOI284" s="1"/>
      <c r="BOJ284" s="1"/>
      <c r="BOK284" s="1"/>
      <c r="BOL284" s="1"/>
      <c r="BOM284" s="1"/>
      <c r="BON284" s="1"/>
      <c r="BOO284" s="1"/>
      <c r="BOP284" s="1"/>
      <c r="BOQ284" s="1"/>
      <c r="BOR284" s="1"/>
      <c r="BOS284" s="1"/>
      <c r="BOT284" s="1"/>
      <c r="BOU284" s="1"/>
      <c r="BOV284" s="1"/>
      <c r="BOW284" s="1"/>
      <c r="BOX284" s="1"/>
      <c r="BOY284" s="1"/>
      <c r="BOZ284" s="1"/>
      <c r="BPA284" s="1"/>
      <c r="BPB284" s="1"/>
      <c r="BPC284" s="1"/>
      <c r="BPD284" s="1"/>
      <c r="BPE284" s="1"/>
      <c r="BPF284" s="1"/>
      <c r="BPG284" s="1"/>
      <c r="BPH284" s="1"/>
      <c r="BPI284" s="1"/>
      <c r="BPJ284" s="1"/>
      <c r="BPK284" s="1"/>
      <c r="BPL284" s="1"/>
      <c r="BPM284" s="1"/>
      <c r="BPN284" s="1"/>
      <c r="BPO284" s="1"/>
      <c r="BPP284" s="1"/>
      <c r="BPQ284" s="1"/>
      <c r="BPR284" s="1"/>
      <c r="BPS284" s="1"/>
      <c r="BPT284" s="1"/>
      <c r="BPU284" s="1"/>
      <c r="BPV284" s="1"/>
      <c r="BPW284" s="1"/>
      <c r="BPX284" s="1"/>
      <c r="BPY284" s="1"/>
      <c r="BPZ284" s="1"/>
      <c r="BQA284" s="1"/>
      <c r="BQB284" s="1"/>
      <c r="BQC284" s="1"/>
      <c r="BQD284" s="1"/>
      <c r="BQE284" s="1"/>
      <c r="BQF284" s="1"/>
      <c r="BQG284" s="1"/>
      <c r="BQH284" s="1"/>
      <c r="BQI284" s="1"/>
      <c r="BQJ284" s="1"/>
      <c r="BQK284" s="1"/>
      <c r="BQL284" s="1"/>
      <c r="BQM284" s="1"/>
      <c r="BQN284" s="1"/>
      <c r="BQO284" s="1"/>
      <c r="BQP284" s="1"/>
      <c r="BQQ284" s="1"/>
      <c r="BQR284" s="1"/>
      <c r="BQS284" s="1"/>
      <c r="BQT284" s="1"/>
      <c r="BQU284" s="1"/>
      <c r="BQV284" s="1"/>
      <c r="BQW284" s="1"/>
      <c r="BQX284" s="1"/>
      <c r="BQY284" s="1"/>
      <c r="BQZ284" s="1"/>
      <c r="BRA284" s="1"/>
      <c r="BRB284" s="1"/>
      <c r="BRC284" s="1"/>
      <c r="BRD284" s="1"/>
      <c r="BRE284" s="1"/>
      <c r="BRF284" s="1"/>
      <c r="BRG284" s="1"/>
      <c r="BRH284" s="1"/>
      <c r="BRI284" s="1"/>
      <c r="BRJ284" s="1"/>
      <c r="BRK284" s="1"/>
      <c r="BRL284" s="1"/>
      <c r="BRM284" s="1"/>
      <c r="BRN284" s="1"/>
      <c r="BRO284" s="1"/>
      <c r="BRP284" s="1"/>
      <c r="BRQ284" s="1"/>
      <c r="BRR284" s="1"/>
      <c r="BRS284" s="1"/>
      <c r="BRT284" s="1"/>
      <c r="BRU284" s="1"/>
      <c r="BRV284" s="1"/>
      <c r="BRW284" s="1"/>
      <c r="BRX284" s="1"/>
      <c r="BRY284" s="1"/>
      <c r="BRZ284" s="1"/>
      <c r="BSA284" s="1"/>
      <c r="BSB284" s="1"/>
      <c r="BSC284" s="1"/>
      <c r="BSD284" s="1"/>
      <c r="BSE284" s="1"/>
      <c r="BSF284" s="1"/>
      <c r="BSG284" s="1"/>
      <c r="BSH284" s="1"/>
      <c r="BSI284" s="1"/>
      <c r="BSJ284" s="1"/>
      <c r="BSK284" s="1"/>
      <c r="BSL284" s="1"/>
      <c r="BSM284" s="1"/>
      <c r="BSN284" s="1"/>
      <c r="BSO284" s="1"/>
      <c r="BSP284" s="1"/>
      <c r="BSQ284" s="1"/>
      <c r="BSR284" s="1"/>
      <c r="BSS284" s="1"/>
      <c r="BST284" s="1"/>
      <c r="BSU284" s="1"/>
      <c r="BSV284" s="1"/>
      <c r="BSW284" s="1"/>
      <c r="BSX284" s="1"/>
      <c r="BSY284" s="1"/>
      <c r="BSZ284" s="1"/>
      <c r="BTA284" s="1"/>
      <c r="BTB284" s="1"/>
      <c r="BTC284" s="1"/>
      <c r="BTD284" s="1"/>
      <c r="BTE284" s="1"/>
      <c r="BTF284" s="1"/>
      <c r="BTG284" s="1"/>
      <c r="BTH284" s="1"/>
      <c r="BTI284" s="1"/>
      <c r="BTJ284" s="1"/>
      <c r="BTK284" s="1"/>
      <c r="BTL284" s="1"/>
      <c r="BTM284" s="1"/>
      <c r="BTN284" s="1"/>
      <c r="BTO284" s="1"/>
      <c r="BTP284" s="1"/>
      <c r="BTQ284" s="1"/>
      <c r="BTR284" s="1"/>
      <c r="BTS284" s="1"/>
      <c r="BTT284" s="1"/>
      <c r="BTU284" s="1"/>
    </row>
    <row r="285" spans="1:1893" s="57" customFormat="1" ht="31.5">
      <c r="A285" s="43"/>
      <c r="B285" s="43"/>
      <c r="C285" s="43"/>
      <c r="D285" s="39"/>
      <c r="E285" s="38" t="s">
        <v>188</v>
      </c>
      <c r="F285" s="45" t="s">
        <v>189</v>
      </c>
      <c r="G285" s="107">
        <f t="shared" ref="G285:I285" si="102">G286</f>
        <v>19000</v>
      </c>
      <c r="H285" s="107">
        <f>H286</f>
        <v>5300</v>
      </c>
      <c r="I285" s="107">
        <f t="shared" si="102"/>
        <v>24300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/>
      <c r="OC285" s="1"/>
      <c r="OD285" s="1"/>
      <c r="OE285" s="1"/>
      <c r="OF285" s="1"/>
      <c r="OG285" s="1"/>
      <c r="OH285" s="1"/>
      <c r="OI285" s="1"/>
      <c r="OJ285" s="1"/>
      <c r="OK285" s="1"/>
      <c r="OL285" s="1"/>
      <c r="OM285" s="1"/>
      <c r="ON285" s="1"/>
      <c r="OO285" s="1"/>
      <c r="OP285" s="1"/>
      <c r="OQ285" s="1"/>
      <c r="OR285" s="1"/>
      <c r="OS285" s="1"/>
      <c r="OT285" s="1"/>
      <c r="OU285" s="1"/>
      <c r="OV285" s="1"/>
      <c r="OW285" s="1"/>
      <c r="OX285" s="1"/>
      <c r="OY285" s="1"/>
      <c r="OZ285" s="1"/>
      <c r="PA285" s="1"/>
      <c r="PB285" s="1"/>
      <c r="PC285" s="1"/>
      <c r="PD285" s="1"/>
      <c r="PE285" s="1"/>
      <c r="PF285" s="1"/>
      <c r="PG285" s="1"/>
      <c r="PH285" s="1"/>
      <c r="PI285" s="1"/>
      <c r="PJ285" s="1"/>
      <c r="PK285" s="1"/>
      <c r="PL285" s="1"/>
      <c r="PM285" s="1"/>
      <c r="PN285" s="1"/>
      <c r="PO285" s="1"/>
      <c r="PP285" s="1"/>
      <c r="PQ285" s="1"/>
      <c r="PR285" s="1"/>
      <c r="PS285" s="1"/>
      <c r="PT285" s="1"/>
      <c r="PU285" s="1"/>
      <c r="PV285" s="1"/>
      <c r="PW285" s="1"/>
      <c r="PX285" s="1"/>
      <c r="PY285" s="1"/>
      <c r="PZ285" s="1"/>
      <c r="QA285" s="1"/>
      <c r="QB285" s="1"/>
      <c r="QC285" s="1"/>
      <c r="QD285" s="1"/>
      <c r="QE285" s="1"/>
      <c r="QF285" s="1"/>
      <c r="QG285" s="1"/>
      <c r="QH285" s="1"/>
      <c r="QI285" s="1"/>
      <c r="QJ285" s="1"/>
      <c r="QK285" s="1"/>
      <c r="QL285" s="1"/>
      <c r="QM285" s="1"/>
      <c r="QN285" s="1"/>
      <c r="QO285" s="1"/>
      <c r="QP285" s="1"/>
      <c r="QQ285" s="1"/>
      <c r="QR285" s="1"/>
      <c r="QS285" s="1"/>
      <c r="QT285" s="1"/>
      <c r="QU285" s="1"/>
      <c r="QV285" s="1"/>
      <c r="QW285" s="1"/>
      <c r="QX285" s="1"/>
      <c r="QY285" s="1"/>
      <c r="QZ285" s="1"/>
      <c r="RA285" s="1"/>
      <c r="RB285" s="1"/>
      <c r="RC285" s="1"/>
      <c r="RD285" s="1"/>
      <c r="RE285" s="1"/>
      <c r="RF285" s="1"/>
      <c r="RG285" s="1"/>
      <c r="RH285" s="1"/>
      <c r="RI285" s="1"/>
      <c r="RJ285" s="1"/>
      <c r="RK285" s="1"/>
      <c r="RL285" s="1"/>
      <c r="RM285" s="1"/>
      <c r="RN285" s="1"/>
      <c r="RO285" s="1"/>
      <c r="RP285" s="1"/>
      <c r="RQ285" s="1"/>
      <c r="RR285" s="1"/>
      <c r="RS285" s="1"/>
      <c r="RT285" s="1"/>
      <c r="RU285" s="1"/>
      <c r="RV285" s="1"/>
      <c r="RW285" s="1"/>
      <c r="RX285" s="1"/>
      <c r="RY285" s="1"/>
      <c r="RZ285" s="1"/>
      <c r="SA285" s="1"/>
      <c r="SB285" s="1"/>
      <c r="SC285" s="1"/>
      <c r="SD285" s="1"/>
      <c r="SE285" s="1"/>
      <c r="SF285" s="1"/>
      <c r="SG285" s="1"/>
      <c r="SH285" s="1"/>
      <c r="SI285" s="1"/>
      <c r="SJ285" s="1"/>
      <c r="SK285" s="1"/>
      <c r="SL285" s="1"/>
      <c r="SM285" s="1"/>
      <c r="SN285" s="1"/>
      <c r="SO285" s="1"/>
      <c r="SP285" s="1"/>
      <c r="SQ285" s="1"/>
      <c r="SR285" s="1"/>
      <c r="SS285" s="1"/>
      <c r="ST285" s="1"/>
      <c r="SU285" s="1"/>
      <c r="SV285" s="1"/>
      <c r="SW285" s="1"/>
      <c r="SX285" s="1"/>
      <c r="SY285" s="1"/>
      <c r="SZ285" s="1"/>
      <c r="TA285" s="1"/>
      <c r="TB285" s="1"/>
      <c r="TC285" s="1"/>
      <c r="TD285" s="1"/>
      <c r="TE285" s="1"/>
      <c r="TF285" s="1"/>
      <c r="TG285" s="1"/>
      <c r="TH285" s="1"/>
      <c r="TI285" s="1"/>
      <c r="TJ285" s="1"/>
      <c r="TK285" s="1"/>
      <c r="TL285" s="1"/>
      <c r="TM285" s="1"/>
      <c r="TN285" s="1"/>
      <c r="TO285" s="1"/>
      <c r="TP285" s="1"/>
      <c r="TQ285" s="1"/>
      <c r="TR285" s="1"/>
      <c r="TS285" s="1"/>
      <c r="TT285" s="1"/>
      <c r="TU285" s="1"/>
      <c r="TV285" s="1"/>
      <c r="TW285" s="1"/>
      <c r="TX285" s="1"/>
      <c r="TY285" s="1"/>
      <c r="TZ285" s="1"/>
      <c r="UA285" s="1"/>
      <c r="UB285" s="1"/>
      <c r="UC285" s="1"/>
      <c r="UD285" s="1"/>
      <c r="UE285" s="1"/>
      <c r="UF285" s="1"/>
      <c r="UG285" s="1"/>
      <c r="UH285" s="1"/>
      <c r="UI285" s="1"/>
      <c r="UJ285" s="1"/>
      <c r="UK285" s="1"/>
      <c r="UL285" s="1"/>
      <c r="UM285" s="1"/>
      <c r="UN285" s="1"/>
      <c r="UO285" s="1"/>
      <c r="UP285" s="1"/>
      <c r="UQ285" s="1"/>
      <c r="UR285" s="1"/>
      <c r="US285" s="1"/>
      <c r="UT285" s="1"/>
      <c r="UU285" s="1"/>
      <c r="UV285" s="1"/>
      <c r="UW285" s="1"/>
      <c r="UX285" s="1"/>
      <c r="UY285" s="1"/>
      <c r="UZ285" s="1"/>
      <c r="VA285" s="1"/>
      <c r="VB285" s="1"/>
      <c r="VC285" s="1"/>
      <c r="VD285" s="1"/>
      <c r="VE285" s="1"/>
      <c r="VF285" s="1"/>
      <c r="VG285" s="1"/>
      <c r="VH285" s="1"/>
      <c r="VI285" s="1"/>
      <c r="VJ285" s="1"/>
      <c r="VK285" s="1"/>
      <c r="VL285" s="1"/>
      <c r="VM285" s="1"/>
      <c r="VN285" s="1"/>
      <c r="VO285" s="1"/>
      <c r="VP285" s="1"/>
      <c r="VQ285" s="1"/>
      <c r="VR285" s="1"/>
      <c r="VS285" s="1"/>
      <c r="VT285" s="1"/>
      <c r="VU285" s="1"/>
      <c r="VV285" s="1"/>
      <c r="VW285" s="1"/>
      <c r="VX285" s="1"/>
      <c r="VY285" s="1"/>
      <c r="VZ285" s="1"/>
      <c r="WA285" s="1"/>
      <c r="WB285" s="1"/>
      <c r="WC285" s="1"/>
      <c r="WD285" s="1"/>
      <c r="WE285" s="1"/>
      <c r="WF285" s="1"/>
      <c r="WG285" s="1"/>
      <c r="WH285" s="1"/>
      <c r="WI285" s="1"/>
      <c r="WJ285" s="1"/>
      <c r="WK285" s="1"/>
      <c r="WL285" s="1"/>
      <c r="WM285" s="1"/>
      <c r="WN285" s="1"/>
      <c r="WO285" s="1"/>
      <c r="WP285" s="1"/>
      <c r="WQ285" s="1"/>
      <c r="WR285" s="1"/>
      <c r="WS285" s="1"/>
      <c r="WT285" s="1"/>
      <c r="WU285" s="1"/>
      <c r="WV285" s="1"/>
      <c r="WW285" s="1"/>
      <c r="WX285" s="1"/>
      <c r="WY285" s="1"/>
      <c r="WZ285" s="1"/>
      <c r="XA285" s="1"/>
      <c r="XB285" s="1"/>
      <c r="XC285" s="1"/>
      <c r="XD285" s="1"/>
      <c r="XE285" s="1"/>
      <c r="XF285" s="1"/>
      <c r="XG285" s="1"/>
      <c r="XH285" s="1"/>
      <c r="XI285" s="1"/>
      <c r="XJ285" s="1"/>
      <c r="XK285" s="1"/>
      <c r="XL285" s="1"/>
      <c r="XM285" s="1"/>
      <c r="XN285" s="1"/>
      <c r="XO285" s="1"/>
      <c r="XP285" s="1"/>
      <c r="XQ285" s="1"/>
      <c r="XR285" s="1"/>
      <c r="XS285" s="1"/>
      <c r="XT285" s="1"/>
      <c r="XU285" s="1"/>
      <c r="XV285" s="1"/>
      <c r="XW285" s="1"/>
      <c r="XX285" s="1"/>
      <c r="XY285" s="1"/>
      <c r="XZ285" s="1"/>
      <c r="YA285" s="1"/>
      <c r="YB285" s="1"/>
      <c r="YC285" s="1"/>
      <c r="YD285" s="1"/>
      <c r="YE285" s="1"/>
      <c r="YF285" s="1"/>
      <c r="YG285" s="1"/>
      <c r="YH285" s="1"/>
      <c r="YI285" s="1"/>
      <c r="YJ285" s="1"/>
      <c r="YK285" s="1"/>
      <c r="YL285" s="1"/>
      <c r="YM285" s="1"/>
      <c r="YN285" s="1"/>
      <c r="YO285" s="1"/>
      <c r="YP285" s="1"/>
      <c r="YQ285" s="1"/>
      <c r="YR285" s="1"/>
      <c r="YS285" s="1"/>
      <c r="YT285" s="1"/>
      <c r="YU285" s="1"/>
      <c r="YV285" s="1"/>
      <c r="YW285" s="1"/>
      <c r="YX285" s="1"/>
      <c r="YY285" s="1"/>
      <c r="YZ285" s="1"/>
      <c r="ZA285" s="1"/>
      <c r="ZB285" s="1"/>
      <c r="ZC285" s="1"/>
      <c r="ZD285" s="1"/>
      <c r="ZE285" s="1"/>
      <c r="ZF285" s="1"/>
      <c r="ZG285" s="1"/>
      <c r="ZH285" s="1"/>
      <c r="ZI285" s="1"/>
      <c r="ZJ285" s="1"/>
      <c r="ZK285" s="1"/>
      <c r="ZL285" s="1"/>
      <c r="ZM285" s="1"/>
      <c r="ZN285" s="1"/>
      <c r="ZO285" s="1"/>
      <c r="ZP285" s="1"/>
      <c r="ZQ285" s="1"/>
      <c r="ZR285" s="1"/>
      <c r="ZS285" s="1"/>
      <c r="ZT285" s="1"/>
      <c r="ZU285" s="1"/>
      <c r="ZV285" s="1"/>
      <c r="ZW285" s="1"/>
      <c r="ZX285" s="1"/>
      <c r="ZY285" s="1"/>
      <c r="ZZ285" s="1"/>
      <c r="AAA285" s="1"/>
      <c r="AAB285" s="1"/>
      <c r="AAC285" s="1"/>
      <c r="AAD285" s="1"/>
      <c r="AAE285" s="1"/>
      <c r="AAF285" s="1"/>
      <c r="AAG285" s="1"/>
      <c r="AAH285" s="1"/>
      <c r="AAI285" s="1"/>
      <c r="AAJ285" s="1"/>
      <c r="AAK285" s="1"/>
      <c r="AAL285" s="1"/>
      <c r="AAM285" s="1"/>
      <c r="AAN285" s="1"/>
      <c r="AAO285" s="1"/>
      <c r="AAP285" s="1"/>
      <c r="AAQ285" s="1"/>
      <c r="AAR285" s="1"/>
      <c r="AAS285" s="1"/>
      <c r="AAT285" s="1"/>
      <c r="AAU285" s="1"/>
      <c r="AAV285" s="1"/>
      <c r="AAW285" s="1"/>
      <c r="AAX285" s="1"/>
      <c r="AAY285" s="1"/>
      <c r="AAZ285" s="1"/>
      <c r="ABA285" s="1"/>
      <c r="ABB285" s="1"/>
      <c r="ABC285" s="1"/>
      <c r="ABD285" s="1"/>
      <c r="ABE285" s="1"/>
      <c r="ABF285" s="1"/>
      <c r="ABG285" s="1"/>
      <c r="ABH285" s="1"/>
      <c r="ABI285" s="1"/>
      <c r="ABJ285" s="1"/>
      <c r="ABK285" s="1"/>
      <c r="ABL285" s="1"/>
      <c r="ABM285" s="1"/>
      <c r="ABN285" s="1"/>
      <c r="ABO285" s="1"/>
      <c r="ABP285" s="1"/>
      <c r="ABQ285" s="1"/>
      <c r="ABR285" s="1"/>
      <c r="ABS285" s="1"/>
      <c r="ABT285" s="1"/>
      <c r="ABU285" s="1"/>
      <c r="ABV285" s="1"/>
      <c r="ABW285" s="1"/>
      <c r="ABX285" s="1"/>
      <c r="ABY285" s="1"/>
      <c r="ABZ285" s="1"/>
      <c r="ACA285" s="1"/>
      <c r="ACB285" s="1"/>
      <c r="ACC285" s="1"/>
      <c r="ACD285" s="1"/>
      <c r="ACE285" s="1"/>
      <c r="ACF285" s="1"/>
      <c r="ACG285" s="1"/>
      <c r="ACH285" s="1"/>
      <c r="ACI285" s="1"/>
      <c r="ACJ285" s="1"/>
      <c r="ACK285" s="1"/>
      <c r="ACL285" s="1"/>
      <c r="ACM285" s="1"/>
      <c r="ACN285" s="1"/>
      <c r="ACO285" s="1"/>
      <c r="ACP285" s="1"/>
      <c r="ACQ285" s="1"/>
      <c r="ACR285" s="1"/>
      <c r="ACS285" s="1"/>
      <c r="ACT285" s="1"/>
      <c r="ACU285" s="1"/>
      <c r="ACV285" s="1"/>
      <c r="ACW285" s="1"/>
      <c r="ACX285" s="1"/>
      <c r="ACY285" s="1"/>
      <c r="ACZ285" s="1"/>
      <c r="ADA285" s="1"/>
      <c r="ADB285" s="1"/>
      <c r="ADC285" s="1"/>
      <c r="ADD285" s="1"/>
      <c r="ADE285" s="1"/>
      <c r="ADF285" s="1"/>
      <c r="ADG285" s="1"/>
      <c r="ADH285" s="1"/>
      <c r="ADI285" s="1"/>
      <c r="ADJ285" s="1"/>
      <c r="ADK285" s="1"/>
      <c r="ADL285" s="1"/>
      <c r="ADM285" s="1"/>
      <c r="ADN285" s="1"/>
      <c r="ADO285" s="1"/>
      <c r="ADP285" s="1"/>
      <c r="ADQ285" s="1"/>
      <c r="ADR285" s="1"/>
      <c r="ADS285" s="1"/>
      <c r="ADT285" s="1"/>
      <c r="ADU285" s="1"/>
      <c r="ADV285" s="1"/>
      <c r="ADW285" s="1"/>
      <c r="ADX285" s="1"/>
      <c r="ADY285" s="1"/>
      <c r="ADZ285" s="1"/>
      <c r="AEA285" s="1"/>
      <c r="AEB285" s="1"/>
      <c r="AEC285" s="1"/>
      <c r="AED285" s="1"/>
      <c r="AEE285" s="1"/>
      <c r="AEF285" s="1"/>
      <c r="AEG285" s="1"/>
      <c r="AEH285" s="1"/>
      <c r="AEI285" s="1"/>
      <c r="AEJ285" s="1"/>
      <c r="AEK285" s="1"/>
      <c r="AEL285" s="1"/>
      <c r="AEM285" s="1"/>
      <c r="AEN285" s="1"/>
      <c r="AEO285" s="1"/>
      <c r="AEP285" s="1"/>
      <c r="AEQ285" s="1"/>
      <c r="AER285" s="1"/>
      <c r="AES285" s="1"/>
      <c r="AET285" s="1"/>
      <c r="AEU285" s="1"/>
      <c r="AEV285" s="1"/>
      <c r="AEW285" s="1"/>
      <c r="AEX285" s="1"/>
      <c r="AEY285" s="1"/>
      <c r="AEZ285" s="1"/>
      <c r="AFA285" s="1"/>
      <c r="AFB285" s="1"/>
      <c r="AFC285" s="1"/>
      <c r="AFD285" s="1"/>
      <c r="AFE285" s="1"/>
      <c r="AFF285" s="1"/>
      <c r="AFG285" s="1"/>
      <c r="AFH285" s="1"/>
      <c r="AFI285" s="1"/>
      <c r="AFJ285" s="1"/>
      <c r="AFK285" s="1"/>
      <c r="AFL285" s="1"/>
      <c r="AFM285" s="1"/>
      <c r="AFN285" s="1"/>
      <c r="AFO285" s="1"/>
      <c r="AFP285" s="1"/>
      <c r="AFQ285" s="1"/>
      <c r="AFR285" s="1"/>
      <c r="AFS285" s="1"/>
      <c r="AFT285" s="1"/>
      <c r="AFU285" s="1"/>
      <c r="AFV285" s="1"/>
      <c r="AFW285" s="1"/>
      <c r="AFX285" s="1"/>
      <c r="AFY285" s="1"/>
      <c r="AFZ285" s="1"/>
      <c r="AGA285" s="1"/>
      <c r="AGB285" s="1"/>
      <c r="AGC285" s="1"/>
      <c r="AGD285" s="1"/>
      <c r="AGE285" s="1"/>
      <c r="AGF285" s="1"/>
      <c r="AGG285" s="1"/>
      <c r="AGH285" s="1"/>
      <c r="AGI285" s="1"/>
      <c r="AGJ285" s="1"/>
      <c r="AGK285" s="1"/>
      <c r="AGL285" s="1"/>
      <c r="AGM285" s="1"/>
      <c r="AGN285" s="1"/>
      <c r="AGO285" s="1"/>
      <c r="AGP285" s="1"/>
      <c r="AGQ285" s="1"/>
      <c r="AGR285" s="1"/>
      <c r="AGS285" s="1"/>
      <c r="AGT285" s="1"/>
      <c r="AGU285" s="1"/>
      <c r="AGV285" s="1"/>
      <c r="AGW285" s="1"/>
      <c r="AGX285" s="1"/>
      <c r="AGY285" s="1"/>
      <c r="AGZ285" s="1"/>
      <c r="AHA285" s="1"/>
      <c r="AHB285" s="1"/>
      <c r="AHC285" s="1"/>
      <c r="AHD285" s="1"/>
      <c r="AHE285" s="1"/>
      <c r="AHF285" s="1"/>
      <c r="AHG285" s="1"/>
      <c r="AHH285" s="1"/>
      <c r="AHI285" s="1"/>
      <c r="AHJ285" s="1"/>
      <c r="AHK285" s="1"/>
      <c r="AHL285" s="1"/>
      <c r="AHM285" s="1"/>
      <c r="AHN285" s="1"/>
      <c r="AHO285" s="1"/>
      <c r="AHP285" s="1"/>
      <c r="AHQ285" s="1"/>
      <c r="AHR285" s="1"/>
      <c r="AHS285" s="1"/>
      <c r="AHT285" s="1"/>
      <c r="AHU285" s="1"/>
      <c r="AHV285" s="1"/>
      <c r="AHW285" s="1"/>
      <c r="AHX285" s="1"/>
      <c r="AHY285" s="1"/>
      <c r="AHZ285" s="1"/>
      <c r="AIA285" s="1"/>
      <c r="AIB285" s="1"/>
      <c r="AIC285" s="1"/>
      <c r="AID285" s="1"/>
      <c r="AIE285" s="1"/>
      <c r="AIF285" s="1"/>
      <c r="AIG285" s="1"/>
      <c r="AIH285" s="1"/>
      <c r="AII285" s="1"/>
      <c r="AIJ285" s="1"/>
      <c r="AIK285" s="1"/>
      <c r="AIL285" s="1"/>
      <c r="AIM285" s="1"/>
      <c r="AIN285" s="1"/>
      <c r="AIO285" s="1"/>
      <c r="AIP285" s="1"/>
      <c r="AIQ285" s="1"/>
      <c r="AIR285" s="1"/>
      <c r="AIS285" s="1"/>
      <c r="AIT285" s="1"/>
      <c r="AIU285" s="1"/>
      <c r="AIV285" s="1"/>
      <c r="AIW285" s="1"/>
      <c r="AIX285" s="1"/>
      <c r="AIY285" s="1"/>
      <c r="AIZ285" s="1"/>
      <c r="AJA285" s="1"/>
      <c r="AJB285" s="1"/>
      <c r="AJC285" s="1"/>
      <c r="AJD285" s="1"/>
      <c r="AJE285" s="1"/>
      <c r="AJF285" s="1"/>
      <c r="AJG285" s="1"/>
      <c r="AJH285" s="1"/>
      <c r="AJI285" s="1"/>
      <c r="AJJ285" s="1"/>
      <c r="AJK285" s="1"/>
      <c r="AJL285" s="1"/>
      <c r="AJM285" s="1"/>
      <c r="AJN285" s="1"/>
      <c r="AJO285" s="1"/>
      <c r="AJP285" s="1"/>
      <c r="AJQ285" s="1"/>
      <c r="AJR285" s="1"/>
      <c r="AJS285" s="1"/>
      <c r="AJT285" s="1"/>
      <c r="AJU285" s="1"/>
      <c r="AJV285" s="1"/>
      <c r="AJW285" s="1"/>
      <c r="AJX285" s="1"/>
      <c r="AJY285" s="1"/>
      <c r="AJZ285" s="1"/>
      <c r="AKA285" s="1"/>
      <c r="AKB285" s="1"/>
      <c r="AKC285" s="1"/>
      <c r="AKD285" s="1"/>
      <c r="AKE285" s="1"/>
      <c r="AKF285" s="1"/>
      <c r="AKG285" s="1"/>
      <c r="AKH285" s="1"/>
      <c r="AKI285" s="1"/>
      <c r="AKJ285" s="1"/>
      <c r="AKK285" s="1"/>
      <c r="AKL285" s="1"/>
      <c r="AKM285" s="1"/>
      <c r="AKN285" s="1"/>
      <c r="AKO285" s="1"/>
      <c r="AKP285" s="1"/>
      <c r="AKQ285" s="1"/>
      <c r="AKR285" s="1"/>
      <c r="AKS285" s="1"/>
      <c r="AKT285" s="1"/>
      <c r="AKU285" s="1"/>
      <c r="AKV285" s="1"/>
      <c r="AKW285" s="1"/>
      <c r="AKX285" s="1"/>
      <c r="AKY285" s="1"/>
      <c r="AKZ285" s="1"/>
      <c r="ALA285" s="1"/>
      <c r="ALB285" s="1"/>
      <c r="ALC285" s="1"/>
      <c r="ALD285" s="1"/>
      <c r="ALE285" s="1"/>
      <c r="ALF285" s="1"/>
      <c r="ALG285" s="1"/>
      <c r="ALH285" s="1"/>
      <c r="ALI285" s="1"/>
      <c r="ALJ285" s="1"/>
      <c r="ALK285" s="1"/>
      <c r="ALL285" s="1"/>
      <c r="ALM285" s="1"/>
      <c r="ALN285" s="1"/>
      <c r="ALO285" s="1"/>
      <c r="ALP285" s="1"/>
      <c r="ALQ285" s="1"/>
      <c r="ALR285" s="1"/>
      <c r="ALS285" s="1"/>
      <c r="ALT285" s="1"/>
      <c r="ALU285" s="1"/>
      <c r="ALV285" s="1"/>
      <c r="ALW285" s="1"/>
      <c r="ALX285" s="1"/>
      <c r="ALY285" s="1"/>
      <c r="ALZ285" s="1"/>
      <c r="AMA285" s="1"/>
      <c r="AMB285" s="1"/>
      <c r="AMC285" s="1"/>
      <c r="AMD285" s="1"/>
      <c r="AME285" s="1"/>
      <c r="AMF285" s="1"/>
      <c r="AMG285" s="1"/>
      <c r="AMH285" s="1"/>
      <c r="AMI285" s="1"/>
      <c r="AMJ285" s="1"/>
      <c r="AMK285" s="1"/>
      <c r="AML285" s="1"/>
      <c r="AMM285" s="1"/>
      <c r="AMN285" s="1"/>
      <c r="AMO285" s="1"/>
      <c r="AMP285" s="1"/>
      <c r="AMQ285" s="1"/>
      <c r="AMR285" s="1"/>
      <c r="AMS285" s="1"/>
      <c r="AMT285" s="1"/>
      <c r="AMU285" s="1"/>
      <c r="AMV285" s="1"/>
      <c r="AMW285" s="1"/>
      <c r="AMX285" s="1"/>
      <c r="AMY285" s="1"/>
      <c r="AMZ285" s="1"/>
      <c r="ANA285" s="1"/>
      <c r="ANB285" s="1"/>
      <c r="ANC285" s="1"/>
      <c r="AND285" s="1"/>
      <c r="ANE285" s="1"/>
      <c r="ANF285" s="1"/>
      <c r="ANG285" s="1"/>
      <c r="ANH285" s="1"/>
      <c r="ANI285" s="1"/>
      <c r="ANJ285" s="1"/>
      <c r="ANK285" s="1"/>
      <c r="ANL285" s="1"/>
      <c r="ANM285" s="1"/>
      <c r="ANN285" s="1"/>
      <c r="ANO285" s="1"/>
      <c r="ANP285" s="1"/>
      <c r="ANQ285" s="1"/>
      <c r="ANR285" s="1"/>
      <c r="ANS285" s="1"/>
      <c r="ANT285" s="1"/>
      <c r="ANU285" s="1"/>
      <c r="ANV285" s="1"/>
      <c r="ANW285" s="1"/>
      <c r="ANX285" s="1"/>
      <c r="ANY285" s="1"/>
      <c r="ANZ285" s="1"/>
      <c r="AOA285" s="1"/>
      <c r="AOB285" s="1"/>
      <c r="AOC285" s="1"/>
      <c r="AOD285" s="1"/>
      <c r="AOE285" s="1"/>
      <c r="AOF285" s="1"/>
      <c r="AOG285" s="1"/>
      <c r="AOH285" s="1"/>
      <c r="AOI285" s="1"/>
      <c r="AOJ285" s="1"/>
      <c r="AOK285" s="1"/>
      <c r="AOL285" s="1"/>
      <c r="AOM285" s="1"/>
      <c r="AON285" s="1"/>
      <c r="AOO285" s="1"/>
      <c r="AOP285" s="1"/>
      <c r="AOQ285" s="1"/>
      <c r="AOR285" s="1"/>
      <c r="AOS285" s="1"/>
      <c r="AOT285" s="1"/>
      <c r="AOU285" s="1"/>
      <c r="AOV285" s="1"/>
      <c r="AOW285" s="1"/>
      <c r="AOX285" s="1"/>
      <c r="AOY285" s="1"/>
      <c r="AOZ285" s="1"/>
      <c r="APA285" s="1"/>
      <c r="APB285" s="1"/>
      <c r="APC285" s="1"/>
      <c r="APD285" s="1"/>
      <c r="APE285" s="1"/>
      <c r="APF285" s="1"/>
      <c r="APG285" s="1"/>
      <c r="APH285" s="1"/>
      <c r="API285" s="1"/>
      <c r="APJ285" s="1"/>
      <c r="APK285" s="1"/>
      <c r="APL285" s="1"/>
      <c r="APM285" s="1"/>
      <c r="APN285" s="1"/>
      <c r="APO285" s="1"/>
      <c r="APP285" s="1"/>
      <c r="APQ285" s="1"/>
      <c r="APR285" s="1"/>
      <c r="APS285" s="1"/>
      <c r="APT285" s="1"/>
      <c r="APU285" s="1"/>
      <c r="APV285" s="1"/>
      <c r="APW285" s="1"/>
      <c r="APX285" s="1"/>
      <c r="APY285" s="1"/>
      <c r="APZ285" s="1"/>
      <c r="AQA285" s="1"/>
      <c r="AQB285" s="1"/>
      <c r="AQC285" s="1"/>
      <c r="AQD285" s="1"/>
      <c r="AQE285" s="1"/>
      <c r="AQF285" s="1"/>
      <c r="AQG285" s="1"/>
      <c r="AQH285" s="1"/>
      <c r="AQI285" s="1"/>
      <c r="AQJ285" s="1"/>
      <c r="AQK285" s="1"/>
      <c r="AQL285" s="1"/>
      <c r="AQM285" s="1"/>
      <c r="AQN285" s="1"/>
      <c r="AQO285" s="1"/>
      <c r="AQP285" s="1"/>
      <c r="AQQ285" s="1"/>
      <c r="AQR285" s="1"/>
      <c r="AQS285" s="1"/>
      <c r="AQT285" s="1"/>
      <c r="AQU285" s="1"/>
      <c r="AQV285" s="1"/>
      <c r="AQW285" s="1"/>
      <c r="AQX285" s="1"/>
      <c r="AQY285" s="1"/>
      <c r="AQZ285" s="1"/>
      <c r="ARA285" s="1"/>
      <c r="ARB285" s="1"/>
      <c r="ARC285" s="1"/>
      <c r="ARD285" s="1"/>
      <c r="ARE285" s="1"/>
      <c r="ARF285" s="1"/>
      <c r="ARG285" s="1"/>
      <c r="ARH285" s="1"/>
      <c r="ARI285" s="1"/>
      <c r="ARJ285" s="1"/>
      <c r="ARK285" s="1"/>
      <c r="ARL285" s="1"/>
      <c r="ARM285" s="1"/>
      <c r="ARN285" s="1"/>
      <c r="ARO285" s="1"/>
      <c r="ARP285" s="1"/>
      <c r="ARQ285" s="1"/>
      <c r="ARR285" s="1"/>
      <c r="ARS285" s="1"/>
      <c r="ART285" s="1"/>
      <c r="ARU285" s="1"/>
      <c r="ARV285" s="1"/>
      <c r="ARW285" s="1"/>
      <c r="ARX285" s="1"/>
      <c r="ARY285" s="1"/>
      <c r="ARZ285" s="1"/>
      <c r="ASA285" s="1"/>
      <c r="ASB285" s="1"/>
      <c r="ASC285" s="1"/>
      <c r="ASD285" s="1"/>
      <c r="ASE285" s="1"/>
      <c r="ASF285" s="1"/>
      <c r="ASG285" s="1"/>
      <c r="ASH285" s="1"/>
      <c r="ASI285" s="1"/>
      <c r="ASJ285" s="1"/>
      <c r="ASK285" s="1"/>
      <c r="ASL285" s="1"/>
      <c r="ASM285" s="1"/>
      <c r="ASN285" s="1"/>
      <c r="ASO285" s="1"/>
      <c r="ASP285" s="1"/>
      <c r="ASQ285" s="1"/>
      <c r="ASR285" s="1"/>
      <c r="ASS285" s="1"/>
      <c r="AST285" s="1"/>
      <c r="ASU285" s="1"/>
      <c r="ASV285" s="1"/>
      <c r="ASW285" s="1"/>
      <c r="ASX285" s="1"/>
      <c r="ASY285" s="1"/>
      <c r="ASZ285" s="1"/>
      <c r="ATA285" s="1"/>
      <c r="ATB285" s="1"/>
      <c r="ATC285" s="1"/>
      <c r="ATD285" s="1"/>
      <c r="ATE285" s="1"/>
      <c r="ATF285" s="1"/>
      <c r="ATG285" s="1"/>
      <c r="ATH285" s="1"/>
      <c r="ATI285" s="1"/>
      <c r="ATJ285" s="1"/>
      <c r="ATK285" s="1"/>
      <c r="ATL285" s="1"/>
      <c r="ATM285" s="1"/>
      <c r="ATN285" s="1"/>
      <c r="ATO285" s="1"/>
      <c r="ATP285" s="1"/>
      <c r="ATQ285" s="1"/>
      <c r="ATR285" s="1"/>
      <c r="ATS285" s="1"/>
      <c r="ATT285" s="1"/>
      <c r="ATU285" s="1"/>
      <c r="ATV285" s="1"/>
      <c r="ATW285" s="1"/>
      <c r="ATX285" s="1"/>
      <c r="ATY285" s="1"/>
      <c r="ATZ285" s="1"/>
      <c r="AUA285" s="1"/>
      <c r="AUB285" s="1"/>
      <c r="AUC285" s="1"/>
      <c r="AUD285" s="1"/>
      <c r="AUE285" s="1"/>
      <c r="AUF285" s="1"/>
      <c r="AUG285" s="1"/>
      <c r="AUH285" s="1"/>
      <c r="AUI285" s="1"/>
      <c r="AUJ285" s="1"/>
      <c r="AUK285" s="1"/>
      <c r="AUL285" s="1"/>
      <c r="AUM285" s="1"/>
      <c r="AUN285" s="1"/>
      <c r="AUO285" s="1"/>
      <c r="AUP285" s="1"/>
      <c r="AUQ285" s="1"/>
      <c r="AUR285" s="1"/>
      <c r="AUS285" s="1"/>
      <c r="AUT285" s="1"/>
      <c r="AUU285" s="1"/>
      <c r="AUV285" s="1"/>
      <c r="AUW285" s="1"/>
      <c r="AUX285" s="1"/>
      <c r="AUY285" s="1"/>
      <c r="AUZ285" s="1"/>
      <c r="AVA285" s="1"/>
      <c r="AVB285" s="1"/>
      <c r="AVC285" s="1"/>
      <c r="AVD285" s="1"/>
      <c r="AVE285" s="1"/>
      <c r="AVF285" s="1"/>
      <c r="AVG285" s="1"/>
      <c r="AVH285" s="1"/>
      <c r="AVI285" s="1"/>
      <c r="AVJ285" s="1"/>
      <c r="AVK285" s="1"/>
      <c r="AVL285" s="1"/>
      <c r="AVM285" s="1"/>
      <c r="AVN285" s="1"/>
      <c r="AVO285" s="1"/>
      <c r="AVP285" s="1"/>
      <c r="AVQ285" s="1"/>
      <c r="AVR285" s="1"/>
      <c r="AVS285" s="1"/>
      <c r="AVT285" s="1"/>
      <c r="AVU285" s="1"/>
      <c r="AVV285" s="1"/>
      <c r="AVW285" s="1"/>
      <c r="AVX285" s="1"/>
      <c r="AVY285" s="1"/>
      <c r="AVZ285" s="1"/>
      <c r="AWA285" s="1"/>
      <c r="AWB285" s="1"/>
      <c r="AWC285" s="1"/>
      <c r="AWD285" s="1"/>
      <c r="AWE285" s="1"/>
      <c r="AWF285" s="1"/>
      <c r="AWG285" s="1"/>
      <c r="AWH285" s="1"/>
      <c r="AWI285" s="1"/>
      <c r="AWJ285" s="1"/>
      <c r="AWK285" s="1"/>
      <c r="AWL285" s="1"/>
      <c r="AWM285" s="1"/>
      <c r="AWN285" s="1"/>
      <c r="AWO285" s="1"/>
      <c r="AWP285" s="1"/>
      <c r="AWQ285" s="1"/>
      <c r="AWR285" s="1"/>
      <c r="AWS285" s="1"/>
      <c r="AWT285" s="1"/>
      <c r="AWU285" s="1"/>
      <c r="AWV285" s="1"/>
      <c r="AWW285" s="1"/>
      <c r="AWX285" s="1"/>
      <c r="AWY285" s="1"/>
      <c r="AWZ285" s="1"/>
      <c r="AXA285" s="1"/>
      <c r="AXB285" s="1"/>
      <c r="AXC285" s="1"/>
      <c r="AXD285" s="1"/>
      <c r="AXE285" s="1"/>
      <c r="AXF285" s="1"/>
      <c r="AXG285" s="1"/>
      <c r="AXH285" s="1"/>
      <c r="AXI285" s="1"/>
      <c r="AXJ285" s="1"/>
      <c r="AXK285" s="1"/>
      <c r="AXL285" s="1"/>
      <c r="AXM285" s="1"/>
      <c r="AXN285" s="1"/>
      <c r="AXO285" s="1"/>
      <c r="AXP285" s="1"/>
      <c r="AXQ285" s="1"/>
      <c r="AXR285" s="1"/>
      <c r="AXS285" s="1"/>
      <c r="AXT285" s="1"/>
      <c r="AXU285" s="1"/>
      <c r="AXV285" s="1"/>
      <c r="AXW285" s="1"/>
      <c r="AXX285" s="1"/>
      <c r="AXY285" s="1"/>
      <c r="AXZ285" s="1"/>
      <c r="AYA285" s="1"/>
      <c r="AYB285" s="1"/>
      <c r="AYC285" s="1"/>
      <c r="AYD285" s="1"/>
      <c r="AYE285" s="1"/>
      <c r="AYF285" s="1"/>
      <c r="AYG285" s="1"/>
      <c r="AYH285" s="1"/>
      <c r="AYI285" s="1"/>
      <c r="AYJ285" s="1"/>
      <c r="AYK285" s="1"/>
      <c r="AYL285" s="1"/>
      <c r="AYM285" s="1"/>
      <c r="AYN285" s="1"/>
      <c r="AYO285" s="1"/>
      <c r="AYP285" s="1"/>
      <c r="AYQ285" s="1"/>
      <c r="AYR285" s="1"/>
      <c r="AYS285" s="1"/>
      <c r="AYT285" s="1"/>
      <c r="AYU285" s="1"/>
      <c r="AYV285" s="1"/>
      <c r="AYW285" s="1"/>
      <c r="AYX285" s="1"/>
      <c r="AYY285" s="1"/>
      <c r="AYZ285" s="1"/>
      <c r="AZA285" s="1"/>
      <c r="AZB285" s="1"/>
      <c r="AZC285" s="1"/>
      <c r="AZD285" s="1"/>
      <c r="AZE285" s="1"/>
      <c r="AZF285" s="1"/>
      <c r="AZG285" s="1"/>
      <c r="AZH285" s="1"/>
      <c r="AZI285" s="1"/>
      <c r="AZJ285" s="1"/>
      <c r="AZK285" s="1"/>
      <c r="AZL285" s="1"/>
      <c r="AZM285" s="1"/>
      <c r="AZN285" s="1"/>
      <c r="AZO285" s="1"/>
      <c r="AZP285" s="1"/>
      <c r="AZQ285" s="1"/>
      <c r="AZR285" s="1"/>
      <c r="AZS285" s="1"/>
      <c r="AZT285" s="1"/>
      <c r="AZU285" s="1"/>
      <c r="AZV285" s="1"/>
      <c r="AZW285" s="1"/>
      <c r="AZX285" s="1"/>
      <c r="AZY285" s="1"/>
      <c r="AZZ285" s="1"/>
      <c r="BAA285" s="1"/>
      <c r="BAB285" s="1"/>
      <c r="BAC285" s="1"/>
      <c r="BAD285" s="1"/>
      <c r="BAE285" s="1"/>
      <c r="BAF285" s="1"/>
      <c r="BAG285" s="1"/>
      <c r="BAH285" s="1"/>
      <c r="BAI285" s="1"/>
      <c r="BAJ285" s="1"/>
      <c r="BAK285" s="1"/>
      <c r="BAL285" s="1"/>
      <c r="BAM285" s="1"/>
      <c r="BAN285" s="1"/>
      <c r="BAO285" s="1"/>
      <c r="BAP285" s="1"/>
      <c r="BAQ285" s="1"/>
      <c r="BAR285" s="1"/>
      <c r="BAS285" s="1"/>
      <c r="BAT285" s="1"/>
      <c r="BAU285" s="1"/>
      <c r="BAV285" s="1"/>
      <c r="BAW285" s="1"/>
      <c r="BAX285" s="1"/>
      <c r="BAY285" s="1"/>
      <c r="BAZ285" s="1"/>
      <c r="BBA285" s="1"/>
      <c r="BBB285" s="1"/>
      <c r="BBC285" s="1"/>
      <c r="BBD285" s="1"/>
      <c r="BBE285" s="1"/>
      <c r="BBF285" s="1"/>
      <c r="BBG285" s="1"/>
      <c r="BBH285" s="1"/>
      <c r="BBI285" s="1"/>
      <c r="BBJ285" s="1"/>
      <c r="BBK285" s="1"/>
      <c r="BBL285" s="1"/>
      <c r="BBM285" s="1"/>
      <c r="BBN285" s="1"/>
      <c r="BBO285" s="1"/>
      <c r="BBP285" s="1"/>
      <c r="BBQ285" s="1"/>
      <c r="BBR285" s="1"/>
      <c r="BBS285" s="1"/>
      <c r="BBT285" s="1"/>
      <c r="BBU285" s="1"/>
      <c r="BBV285" s="1"/>
      <c r="BBW285" s="1"/>
      <c r="BBX285" s="1"/>
      <c r="BBY285" s="1"/>
      <c r="BBZ285" s="1"/>
      <c r="BCA285" s="1"/>
      <c r="BCB285" s="1"/>
      <c r="BCC285" s="1"/>
      <c r="BCD285" s="1"/>
      <c r="BCE285" s="1"/>
      <c r="BCF285" s="1"/>
      <c r="BCG285" s="1"/>
      <c r="BCH285" s="1"/>
      <c r="BCI285" s="1"/>
      <c r="BCJ285" s="1"/>
      <c r="BCK285" s="1"/>
      <c r="BCL285" s="1"/>
      <c r="BCM285" s="1"/>
      <c r="BCN285" s="1"/>
      <c r="BCO285" s="1"/>
      <c r="BCP285" s="1"/>
      <c r="BCQ285" s="1"/>
      <c r="BCR285" s="1"/>
      <c r="BCS285" s="1"/>
      <c r="BCT285" s="1"/>
      <c r="BCU285" s="1"/>
      <c r="BCV285" s="1"/>
      <c r="BCW285" s="1"/>
      <c r="BCX285" s="1"/>
      <c r="BCY285" s="1"/>
      <c r="BCZ285" s="1"/>
      <c r="BDA285" s="1"/>
      <c r="BDB285" s="1"/>
      <c r="BDC285" s="1"/>
      <c r="BDD285" s="1"/>
      <c r="BDE285" s="1"/>
      <c r="BDF285" s="1"/>
      <c r="BDG285" s="1"/>
      <c r="BDH285" s="1"/>
      <c r="BDI285" s="1"/>
      <c r="BDJ285" s="1"/>
      <c r="BDK285" s="1"/>
      <c r="BDL285" s="1"/>
      <c r="BDM285" s="1"/>
      <c r="BDN285" s="1"/>
      <c r="BDO285" s="1"/>
      <c r="BDP285" s="1"/>
      <c r="BDQ285" s="1"/>
      <c r="BDR285" s="1"/>
      <c r="BDS285" s="1"/>
      <c r="BDT285" s="1"/>
      <c r="BDU285" s="1"/>
      <c r="BDV285" s="1"/>
      <c r="BDW285" s="1"/>
      <c r="BDX285" s="1"/>
      <c r="BDY285" s="1"/>
      <c r="BDZ285" s="1"/>
      <c r="BEA285" s="1"/>
      <c r="BEB285" s="1"/>
      <c r="BEC285" s="1"/>
      <c r="BED285" s="1"/>
      <c r="BEE285" s="1"/>
      <c r="BEF285" s="1"/>
      <c r="BEG285" s="1"/>
      <c r="BEH285" s="1"/>
      <c r="BEI285" s="1"/>
      <c r="BEJ285" s="1"/>
      <c r="BEK285" s="1"/>
      <c r="BEL285" s="1"/>
      <c r="BEM285" s="1"/>
      <c r="BEN285" s="1"/>
      <c r="BEO285" s="1"/>
      <c r="BEP285" s="1"/>
      <c r="BEQ285" s="1"/>
      <c r="BER285" s="1"/>
      <c r="BES285" s="1"/>
      <c r="BET285" s="1"/>
      <c r="BEU285" s="1"/>
      <c r="BEV285" s="1"/>
      <c r="BEW285" s="1"/>
      <c r="BEX285" s="1"/>
      <c r="BEY285" s="1"/>
      <c r="BEZ285" s="1"/>
      <c r="BFA285" s="1"/>
      <c r="BFB285" s="1"/>
      <c r="BFC285" s="1"/>
      <c r="BFD285" s="1"/>
      <c r="BFE285" s="1"/>
      <c r="BFF285" s="1"/>
      <c r="BFG285" s="1"/>
      <c r="BFH285" s="1"/>
      <c r="BFI285" s="1"/>
      <c r="BFJ285" s="1"/>
      <c r="BFK285" s="1"/>
      <c r="BFL285" s="1"/>
      <c r="BFM285" s="1"/>
      <c r="BFN285" s="1"/>
      <c r="BFO285" s="1"/>
      <c r="BFP285" s="1"/>
      <c r="BFQ285" s="1"/>
      <c r="BFR285" s="1"/>
      <c r="BFS285" s="1"/>
      <c r="BFT285" s="1"/>
      <c r="BFU285" s="1"/>
      <c r="BFV285" s="1"/>
      <c r="BFW285" s="1"/>
      <c r="BFX285" s="1"/>
      <c r="BFY285" s="1"/>
      <c r="BFZ285" s="1"/>
      <c r="BGA285" s="1"/>
      <c r="BGB285" s="1"/>
      <c r="BGC285" s="1"/>
      <c r="BGD285" s="1"/>
      <c r="BGE285" s="1"/>
      <c r="BGF285" s="1"/>
      <c r="BGG285" s="1"/>
      <c r="BGH285" s="1"/>
      <c r="BGI285" s="1"/>
      <c r="BGJ285" s="1"/>
      <c r="BGK285" s="1"/>
      <c r="BGL285" s="1"/>
      <c r="BGM285" s="1"/>
      <c r="BGN285" s="1"/>
      <c r="BGO285" s="1"/>
      <c r="BGP285" s="1"/>
      <c r="BGQ285" s="1"/>
      <c r="BGR285" s="1"/>
      <c r="BGS285" s="1"/>
      <c r="BGT285" s="1"/>
      <c r="BGU285" s="1"/>
      <c r="BGV285" s="1"/>
      <c r="BGW285" s="1"/>
      <c r="BGX285" s="1"/>
      <c r="BGY285" s="1"/>
      <c r="BGZ285" s="1"/>
      <c r="BHA285" s="1"/>
      <c r="BHB285" s="1"/>
      <c r="BHC285" s="1"/>
      <c r="BHD285" s="1"/>
      <c r="BHE285" s="1"/>
      <c r="BHF285" s="1"/>
      <c r="BHG285" s="1"/>
      <c r="BHH285" s="1"/>
      <c r="BHI285" s="1"/>
      <c r="BHJ285" s="1"/>
      <c r="BHK285" s="1"/>
      <c r="BHL285" s="1"/>
      <c r="BHM285" s="1"/>
      <c r="BHN285" s="1"/>
      <c r="BHO285" s="1"/>
      <c r="BHP285" s="1"/>
      <c r="BHQ285" s="1"/>
      <c r="BHR285" s="1"/>
      <c r="BHS285" s="1"/>
      <c r="BHT285" s="1"/>
      <c r="BHU285" s="1"/>
      <c r="BHV285" s="1"/>
      <c r="BHW285" s="1"/>
      <c r="BHX285" s="1"/>
      <c r="BHY285" s="1"/>
      <c r="BHZ285" s="1"/>
      <c r="BIA285" s="1"/>
      <c r="BIB285" s="1"/>
      <c r="BIC285" s="1"/>
      <c r="BID285" s="1"/>
      <c r="BIE285" s="1"/>
      <c r="BIF285" s="1"/>
      <c r="BIG285" s="1"/>
      <c r="BIH285" s="1"/>
      <c r="BII285" s="1"/>
      <c r="BIJ285" s="1"/>
      <c r="BIK285" s="1"/>
      <c r="BIL285" s="1"/>
      <c r="BIM285" s="1"/>
      <c r="BIN285" s="1"/>
      <c r="BIO285" s="1"/>
      <c r="BIP285" s="1"/>
      <c r="BIQ285" s="1"/>
      <c r="BIR285" s="1"/>
      <c r="BIS285" s="1"/>
      <c r="BIT285" s="1"/>
      <c r="BIU285" s="1"/>
      <c r="BIV285" s="1"/>
      <c r="BIW285" s="1"/>
      <c r="BIX285" s="1"/>
      <c r="BIY285" s="1"/>
      <c r="BIZ285" s="1"/>
      <c r="BJA285" s="1"/>
      <c r="BJB285" s="1"/>
      <c r="BJC285" s="1"/>
      <c r="BJD285" s="1"/>
      <c r="BJE285" s="1"/>
      <c r="BJF285" s="1"/>
      <c r="BJG285" s="1"/>
      <c r="BJH285" s="1"/>
      <c r="BJI285" s="1"/>
      <c r="BJJ285" s="1"/>
      <c r="BJK285" s="1"/>
      <c r="BJL285" s="1"/>
      <c r="BJM285" s="1"/>
      <c r="BJN285" s="1"/>
      <c r="BJO285" s="1"/>
      <c r="BJP285" s="1"/>
      <c r="BJQ285" s="1"/>
      <c r="BJR285" s="1"/>
      <c r="BJS285" s="1"/>
      <c r="BJT285" s="1"/>
      <c r="BJU285" s="1"/>
      <c r="BJV285" s="1"/>
      <c r="BJW285" s="1"/>
      <c r="BJX285" s="1"/>
      <c r="BJY285" s="1"/>
      <c r="BJZ285" s="1"/>
      <c r="BKA285" s="1"/>
      <c r="BKB285" s="1"/>
      <c r="BKC285" s="1"/>
      <c r="BKD285" s="1"/>
      <c r="BKE285" s="1"/>
      <c r="BKF285" s="1"/>
      <c r="BKG285" s="1"/>
      <c r="BKH285" s="1"/>
      <c r="BKI285" s="1"/>
      <c r="BKJ285" s="1"/>
      <c r="BKK285" s="1"/>
      <c r="BKL285" s="1"/>
      <c r="BKM285" s="1"/>
      <c r="BKN285" s="1"/>
      <c r="BKO285" s="1"/>
      <c r="BKP285" s="1"/>
      <c r="BKQ285" s="1"/>
      <c r="BKR285" s="1"/>
      <c r="BKS285" s="1"/>
      <c r="BKT285" s="1"/>
      <c r="BKU285" s="1"/>
      <c r="BKV285" s="1"/>
      <c r="BKW285" s="1"/>
      <c r="BKX285" s="1"/>
      <c r="BKY285" s="1"/>
      <c r="BKZ285" s="1"/>
      <c r="BLA285" s="1"/>
      <c r="BLB285" s="1"/>
      <c r="BLC285" s="1"/>
      <c r="BLD285" s="1"/>
      <c r="BLE285" s="1"/>
      <c r="BLF285" s="1"/>
      <c r="BLG285" s="1"/>
      <c r="BLH285" s="1"/>
      <c r="BLI285" s="1"/>
      <c r="BLJ285" s="1"/>
      <c r="BLK285" s="1"/>
      <c r="BLL285" s="1"/>
      <c r="BLM285" s="1"/>
      <c r="BLN285" s="1"/>
      <c r="BLO285" s="1"/>
      <c r="BLP285" s="1"/>
      <c r="BLQ285" s="1"/>
      <c r="BLR285" s="1"/>
      <c r="BLS285" s="1"/>
      <c r="BLT285" s="1"/>
      <c r="BLU285" s="1"/>
      <c r="BLV285" s="1"/>
      <c r="BLW285" s="1"/>
      <c r="BLX285" s="1"/>
      <c r="BLY285" s="1"/>
      <c r="BLZ285" s="1"/>
      <c r="BMA285" s="1"/>
      <c r="BMB285" s="1"/>
      <c r="BMC285" s="1"/>
      <c r="BMD285" s="1"/>
      <c r="BME285" s="1"/>
      <c r="BMF285" s="1"/>
      <c r="BMG285" s="1"/>
      <c r="BMH285" s="1"/>
      <c r="BMI285" s="1"/>
      <c r="BMJ285" s="1"/>
      <c r="BMK285" s="1"/>
      <c r="BML285" s="1"/>
      <c r="BMM285" s="1"/>
      <c r="BMN285" s="1"/>
      <c r="BMO285" s="1"/>
      <c r="BMP285" s="1"/>
      <c r="BMQ285" s="1"/>
      <c r="BMR285" s="1"/>
      <c r="BMS285" s="1"/>
      <c r="BMT285" s="1"/>
      <c r="BMU285" s="1"/>
      <c r="BMV285" s="1"/>
      <c r="BMW285" s="1"/>
      <c r="BMX285" s="1"/>
      <c r="BMY285" s="1"/>
      <c r="BMZ285" s="1"/>
      <c r="BNA285" s="1"/>
      <c r="BNB285" s="1"/>
      <c r="BNC285" s="1"/>
      <c r="BND285" s="1"/>
      <c r="BNE285" s="1"/>
      <c r="BNF285" s="1"/>
      <c r="BNG285" s="1"/>
      <c r="BNH285" s="1"/>
      <c r="BNI285" s="1"/>
      <c r="BNJ285" s="1"/>
      <c r="BNK285" s="1"/>
      <c r="BNL285" s="1"/>
      <c r="BNM285" s="1"/>
      <c r="BNN285" s="1"/>
      <c r="BNO285" s="1"/>
      <c r="BNP285" s="1"/>
      <c r="BNQ285" s="1"/>
      <c r="BNR285" s="1"/>
      <c r="BNS285" s="1"/>
      <c r="BNT285" s="1"/>
      <c r="BNU285" s="1"/>
      <c r="BNV285" s="1"/>
      <c r="BNW285" s="1"/>
      <c r="BNX285" s="1"/>
      <c r="BNY285" s="1"/>
      <c r="BNZ285" s="1"/>
      <c r="BOA285" s="1"/>
      <c r="BOB285" s="1"/>
      <c r="BOC285" s="1"/>
      <c r="BOD285" s="1"/>
      <c r="BOE285" s="1"/>
      <c r="BOF285" s="1"/>
      <c r="BOG285" s="1"/>
      <c r="BOH285" s="1"/>
      <c r="BOI285" s="1"/>
      <c r="BOJ285" s="1"/>
      <c r="BOK285" s="1"/>
      <c r="BOL285" s="1"/>
      <c r="BOM285" s="1"/>
      <c r="BON285" s="1"/>
      <c r="BOO285" s="1"/>
      <c r="BOP285" s="1"/>
      <c r="BOQ285" s="1"/>
      <c r="BOR285" s="1"/>
      <c r="BOS285" s="1"/>
      <c r="BOT285" s="1"/>
      <c r="BOU285" s="1"/>
      <c r="BOV285" s="1"/>
      <c r="BOW285" s="1"/>
      <c r="BOX285" s="1"/>
      <c r="BOY285" s="1"/>
      <c r="BOZ285" s="1"/>
      <c r="BPA285" s="1"/>
      <c r="BPB285" s="1"/>
      <c r="BPC285" s="1"/>
      <c r="BPD285" s="1"/>
      <c r="BPE285" s="1"/>
      <c r="BPF285" s="1"/>
      <c r="BPG285" s="1"/>
      <c r="BPH285" s="1"/>
      <c r="BPI285" s="1"/>
      <c r="BPJ285" s="1"/>
      <c r="BPK285" s="1"/>
      <c r="BPL285" s="1"/>
      <c r="BPM285" s="1"/>
      <c r="BPN285" s="1"/>
      <c r="BPO285" s="1"/>
      <c r="BPP285" s="1"/>
      <c r="BPQ285" s="1"/>
      <c r="BPR285" s="1"/>
      <c r="BPS285" s="1"/>
      <c r="BPT285" s="1"/>
      <c r="BPU285" s="1"/>
      <c r="BPV285" s="1"/>
      <c r="BPW285" s="1"/>
      <c r="BPX285" s="1"/>
      <c r="BPY285" s="1"/>
      <c r="BPZ285" s="1"/>
      <c r="BQA285" s="1"/>
      <c r="BQB285" s="1"/>
      <c r="BQC285" s="1"/>
      <c r="BQD285" s="1"/>
      <c r="BQE285" s="1"/>
      <c r="BQF285" s="1"/>
      <c r="BQG285" s="1"/>
      <c r="BQH285" s="1"/>
      <c r="BQI285" s="1"/>
      <c r="BQJ285" s="1"/>
      <c r="BQK285" s="1"/>
      <c r="BQL285" s="1"/>
      <c r="BQM285" s="1"/>
      <c r="BQN285" s="1"/>
      <c r="BQO285" s="1"/>
      <c r="BQP285" s="1"/>
      <c r="BQQ285" s="1"/>
      <c r="BQR285" s="1"/>
      <c r="BQS285" s="1"/>
      <c r="BQT285" s="1"/>
      <c r="BQU285" s="1"/>
      <c r="BQV285" s="1"/>
      <c r="BQW285" s="1"/>
      <c r="BQX285" s="1"/>
      <c r="BQY285" s="1"/>
      <c r="BQZ285" s="1"/>
      <c r="BRA285" s="1"/>
      <c r="BRB285" s="1"/>
      <c r="BRC285" s="1"/>
      <c r="BRD285" s="1"/>
      <c r="BRE285" s="1"/>
      <c r="BRF285" s="1"/>
      <c r="BRG285" s="1"/>
      <c r="BRH285" s="1"/>
      <c r="BRI285" s="1"/>
      <c r="BRJ285" s="1"/>
      <c r="BRK285" s="1"/>
      <c r="BRL285" s="1"/>
      <c r="BRM285" s="1"/>
      <c r="BRN285" s="1"/>
      <c r="BRO285" s="1"/>
      <c r="BRP285" s="1"/>
      <c r="BRQ285" s="1"/>
      <c r="BRR285" s="1"/>
      <c r="BRS285" s="1"/>
      <c r="BRT285" s="1"/>
      <c r="BRU285" s="1"/>
      <c r="BRV285" s="1"/>
      <c r="BRW285" s="1"/>
      <c r="BRX285" s="1"/>
      <c r="BRY285" s="1"/>
      <c r="BRZ285" s="1"/>
      <c r="BSA285" s="1"/>
      <c r="BSB285" s="1"/>
      <c r="BSC285" s="1"/>
      <c r="BSD285" s="1"/>
      <c r="BSE285" s="1"/>
      <c r="BSF285" s="1"/>
      <c r="BSG285" s="1"/>
      <c r="BSH285" s="1"/>
      <c r="BSI285" s="1"/>
      <c r="BSJ285" s="1"/>
      <c r="BSK285" s="1"/>
      <c r="BSL285" s="1"/>
      <c r="BSM285" s="1"/>
      <c r="BSN285" s="1"/>
      <c r="BSO285" s="1"/>
      <c r="BSP285" s="1"/>
      <c r="BSQ285" s="1"/>
      <c r="BSR285" s="1"/>
      <c r="BSS285" s="1"/>
      <c r="BST285" s="1"/>
      <c r="BSU285" s="1"/>
      <c r="BSV285" s="1"/>
      <c r="BSW285" s="1"/>
      <c r="BSX285" s="1"/>
      <c r="BSY285" s="1"/>
      <c r="BSZ285" s="1"/>
      <c r="BTA285" s="1"/>
      <c r="BTB285" s="1"/>
      <c r="BTC285" s="1"/>
      <c r="BTD285" s="1"/>
      <c r="BTE285" s="1"/>
      <c r="BTF285" s="1"/>
      <c r="BTG285" s="1"/>
      <c r="BTH285" s="1"/>
      <c r="BTI285" s="1"/>
      <c r="BTJ285" s="1"/>
      <c r="BTK285" s="1"/>
      <c r="BTL285" s="1"/>
      <c r="BTM285" s="1"/>
      <c r="BTN285" s="1"/>
      <c r="BTO285" s="1"/>
      <c r="BTP285" s="1"/>
      <c r="BTQ285" s="1"/>
      <c r="BTR285" s="1"/>
      <c r="BTS285" s="1"/>
      <c r="BTT285" s="1"/>
      <c r="BTU285" s="1"/>
    </row>
    <row r="286" spans="1:1893" s="57" customFormat="1" ht="15.75">
      <c r="A286" s="43"/>
      <c r="B286" s="43"/>
      <c r="C286" s="43"/>
      <c r="D286" s="39"/>
      <c r="E286" s="39"/>
      <c r="F286" s="44" t="s">
        <v>123</v>
      </c>
      <c r="G286" s="41">
        <f>+G287</f>
        <v>19000</v>
      </c>
      <c r="H286" s="41">
        <f>I286-G286</f>
        <v>5300</v>
      </c>
      <c r="I286" s="41">
        <f>+I287</f>
        <v>24300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  <c r="NQ286" s="1"/>
      <c r="NR286" s="1"/>
      <c r="NS286" s="1"/>
      <c r="NT286" s="1"/>
      <c r="NU286" s="1"/>
      <c r="NV286" s="1"/>
      <c r="NW286" s="1"/>
      <c r="NX286" s="1"/>
      <c r="NY286" s="1"/>
      <c r="NZ286" s="1"/>
      <c r="OA286" s="1"/>
      <c r="OB286" s="1"/>
      <c r="OC286" s="1"/>
      <c r="OD286" s="1"/>
      <c r="OE286" s="1"/>
      <c r="OF286" s="1"/>
      <c r="OG286" s="1"/>
      <c r="OH286" s="1"/>
      <c r="OI286" s="1"/>
      <c r="OJ286" s="1"/>
      <c r="OK286" s="1"/>
      <c r="OL286" s="1"/>
      <c r="OM286" s="1"/>
      <c r="ON286" s="1"/>
      <c r="OO286" s="1"/>
      <c r="OP286" s="1"/>
      <c r="OQ286" s="1"/>
      <c r="OR286" s="1"/>
      <c r="OS286" s="1"/>
      <c r="OT286" s="1"/>
      <c r="OU286" s="1"/>
      <c r="OV286" s="1"/>
      <c r="OW286" s="1"/>
      <c r="OX286" s="1"/>
      <c r="OY286" s="1"/>
      <c r="OZ286" s="1"/>
      <c r="PA286" s="1"/>
      <c r="PB286" s="1"/>
      <c r="PC286" s="1"/>
      <c r="PD286" s="1"/>
      <c r="PE286" s="1"/>
      <c r="PF286" s="1"/>
      <c r="PG286" s="1"/>
      <c r="PH286" s="1"/>
      <c r="PI286" s="1"/>
      <c r="PJ286" s="1"/>
      <c r="PK286" s="1"/>
      <c r="PL286" s="1"/>
      <c r="PM286" s="1"/>
      <c r="PN286" s="1"/>
      <c r="PO286" s="1"/>
      <c r="PP286" s="1"/>
      <c r="PQ286" s="1"/>
      <c r="PR286" s="1"/>
      <c r="PS286" s="1"/>
      <c r="PT286" s="1"/>
      <c r="PU286" s="1"/>
      <c r="PV286" s="1"/>
      <c r="PW286" s="1"/>
      <c r="PX286" s="1"/>
      <c r="PY286" s="1"/>
      <c r="PZ286" s="1"/>
      <c r="QA286" s="1"/>
      <c r="QB286" s="1"/>
      <c r="QC286" s="1"/>
      <c r="QD286" s="1"/>
      <c r="QE286" s="1"/>
      <c r="QF286" s="1"/>
      <c r="QG286" s="1"/>
      <c r="QH286" s="1"/>
      <c r="QI286" s="1"/>
      <c r="QJ286" s="1"/>
      <c r="QK286" s="1"/>
      <c r="QL286" s="1"/>
      <c r="QM286" s="1"/>
      <c r="QN286" s="1"/>
      <c r="QO286" s="1"/>
      <c r="QP286" s="1"/>
      <c r="QQ286" s="1"/>
      <c r="QR286" s="1"/>
      <c r="QS286" s="1"/>
      <c r="QT286" s="1"/>
      <c r="QU286" s="1"/>
      <c r="QV286" s="1"/>
      <c r="QW286" s="1"/>
      <c r="QX286" s="1"/>
      <c r="QY286" s="1"/>
      <c r="QZ286" s="1"/>
      <c r="RA286" s="1"/>
      <c r="RB286" s="1"/>
      <c r="RC286" s="1"/>
      <c r="RD286" s="1"/>
      <c r="RE286" s="1"/>
      <c r="RF286" s="1"/>
      <c r="RG286" s="1"/>
      <c r="RH286" s="1"/>
      <c r="RI286" s="1"/>
      <c r="RJ286" s="1"/>
      <c r="RK286" s="1"/>
      <c r="RL286" s="1"/>
      <c r="RM286" s="1"/>
      <c r="RN286" s="1"/>
      <c r="RO286" s="1"/>
      <c r="RP286" s="1"/>
      <c r="RQ286" s="1"/>
      <c r="RR286" s="1"/>
      <c r="RS286" s="1"/>
      <c r="RT286" s="1"/>
      <c r="RU286" s="1"/>
      <c r="RV286" s="1"/>
      <c r="RW286" s="1"/>
      <c r="RX286" s="1"/>
      <c r="RY286" s="1"/>
      <c r="RZ286" s="1"/>
      <c r="SA286" s="1"/>
      <c r="SB286" s="1"/>
      <c r="SC286" s="1"/>
      <c r="SD286" s="1"/>
      <c r="SE286" s="1"/>
      <c r="SF286" s="1"/>
      <c r="SG286" s="1"/>
      <c r="SH286" s="1"/>
      <c r="SI286" s="1"/>
      <c r="SJ286" s="1"/>
      <c r="SK286" s="1"/>
      <c r="SL286" s="1"/>
      <c r="SM286" s="1"/>
      <c r="SN286" s="1"/>
      <c r="SO286" s="1"/>
      <c r="SP286" s="1"/>
      <c r="SQ286" s="1"/>
      <c r="SR286" s="1"/>
      <c r="SS286" s="1"/>
      <c r="ST286" s="1"/>
      <c r="SU286" s="1"/>
      <c r="SV286" s="1"/>
      <c r="SW286" s="1"/>
      <c r="SX286" s="1"/>
      <c r="SY286" s="1"/>
      <c r="SZ286" s="1"/>
      <c r="TA286" s="1"/>
      <c r="TB286" s="1"/>
      <c r="TC286" s="1"/>
      <c r="TD286" s="1"/>
      <c r="TE286" s="1"/>
      <c r="TF286" s="1"/>
      <c r="TG286" s="1"/>
      <c r="TH286" s="1"/>
      <c r="TI286" s="1"/>
      <c r="TJ286" s="1"/>
      <c r="TK286" s="1"/>
      <c r="TL286" s="1"/>
      <c r="TM286" s="1"/>
      <c r="TN286" s="1"/>
      <c r="TO286" s="1"/>
      <c r="TP286" s="1"/>
      <c r="TQ286" s="1"/>
      <c r="TR286" s="1"/>
      <c r="TS286" s="1"/>
      <c r="TT286" s="1"/>
      <c r="TU286" s="1"/>
      <c r="TV286" s="1"/>
      <c r="TW286" s="1"/>
      <c r="TX286" s="1"/>
      <c r="TY286" s="1"/>
      <c r="TZ286" s="1"/>
      <c r="UA286" s="1"/>
      <c r="UB286" s="1"/>
      <c r="UC286" s="1"/>
      <c r="UD286" s="1"/>
      <c r="UE286" s="1"/>
      <c r="UF286" s="1"/>
      <c r="UG286" s="1"/>
      <c r="UH286" s="1"/>
      <c r="UI286" s="1"/>
      <c r="UJ286" s="1"/>
      <c r="UK286" s="1"/>
      <c r="UL286" s="1"/>
      <c r="UM286" s="1"/>
      <c r="UN286" s="1"/>
      <c r="UO286" s="1"/>
      <c r="UP286" s="1"/>
      <c r="UQ286" s="1"/>
      <c r="UR286" s="1"/>
      <c r="US286" s="1"/>
      <c r="UT286" s="1"/>
      <c r="UU286" s="1"/>
      <c r="UV286" s="1"/>
      <c r="UW286" s="1"/>
      <c r="UX286" s="1"/>
      <c r="UY286" s="1"/>
      <c r="UZ286" s="1"/>
      <c r="VA286" s="1"/>
      <c r="VB286" s="1"/>
      <c r="VC286" s="1"/>
      <c r="VD286" s="1"/>
      <c r="VE286" s="1"/>
      <c r="VF286" s="1"/>
      <c r="VG286" s="1"/>
      <c r="VH286" s="1"/>
      <c r="VI286" s="1"/>
      <c r="VJ286" s="1"/>
      <c r="VK286" s="1"/>
      <c r="VL286" s="1"/>
      <c r="VM286" s="1"/>
      <c r="VN286" s="1"/>
      <c r="VO286" s="1"/>
      <c r="VP286" s="1"/>
      <c r="VQ286" s="1"/>
      <c r="VR286" s="1"/>
      <c r="VS286" s="1"/>
      <c r="VT286" s="1"/>
      <c r="VU286" s="1"/>
      <c r="VV286" s="1"/>
      <c r="VW286" s="1"/>
      <c r="VX286" s="1"/>
      <c r="VY286" s="1"/>
      <c r="VZ286" s="1"/>
      <c r="WA286" s="1"/>
      <c r="WB286" s="1"/>
      <c r="WC286" s="1"/>
      <c r="WD286" s="1"/>
      <c r="WE286" s="1"/>
      <c r="WF286" s="1"/>
      <c r="WG286" s="1"/>
      <c r="WH286" s="1"/>
      <c r="WI286" s="1"/>
      <c r="WJ286" s="1"/>
      <c r="WK286" s="1"/>
      <c r="WL286" s="1"/>
      <c r="WM286" s="1"/>
      <c r="WN286" s="1"/>
      <c r="WO286" s="1"/>
      <c r="WP286" s="1"/>
      <c r="WQ286" s="1"/>
      <c r="WR286" s="1"/>
      <c r="WS286" s="1"/>
      <c r="WT286" s="1"/>
      <c r="WU286" s="1"/>
      <c r="WV286" s="1"/>
      <c r="WW286" s="1"/>
      <c r="WX286" s="1"/>
      <c r="WY286" s="1"/>
      <c r="WZ286" s="1"/>
      <c r="XA286" s="1"/>
      <c r="XB286" s="1"/>
      <c r="XC286" s="1"/>
      <c r="XD286" s="1"/>
      <c r="XE286" s="1"/>
      <c r="XF286" s="1"/>
      <c r="XG286" s="1"/>
      <c r="XH286" s="1"/>
      <c r="XI286" s="1"/>
      <c r="XJ286" s="1"/>
      <c r="XK286" s="1"/>
      <c r="XL286" s="1"/>
      <c r="XM286" s="1"/>
      <c r="XN286" s="1"/>
      <c r="XO286" s="1"/>
      <c r="XP286" s="1"/>
      <c r="XQ286" s="1"/>
      <c r="XR286" s="1"/>
      <c r="XS286" s="1"/>
      <c r="XT286" s="1"/>
      <c r="XU286" s="1"/>
      <c r="XV286" s="1"/>
      <c r="XW286" s="1"/>
      <c r="XX286" s="1"/>
      <c r="XY286" s="1"/>
      <c r="XZ286" s="1"/>
      <c r="YA286" s="1"/>
      <c r="YB286" s="1"/>
      <c r="YC286" s="1"/>
      <c r="YD286" s="1"/>
      <c r="YE286" s="1"/>
      <c r="YF286" s="1"/>
      <c r="YG286" s="1"/>
      <c r="YH286" s="1"/>
      <c r="YI286" s="1"/>
      <c r="YJ286" s="1"/>
      <c r="YK286" s="1"/>
      <c r="YL286" s="1"/>
      <c r="YM286" s="1"/>
      <c r="YN286" s="1"/>
      <c r="YO286" s="1"/>
      <c r="YP286" s="1"/>
      <c r="YQ286" s="1"/>
      <c r="YR286" s="1"/>
      <c r="YS286" s="1"/>
      <c r="YT286" s="1"/>
      <c r="YU286" s="1"/>
      <c r="YV286" s="1"/>
      <c r="YW286" s="1"/>
      <c r="YX286" s="1"/>
      <c r="YY286" s="1"/>
      <c r="YZ286" s="1"/>
      <c r="ZA286" s="1"/>
      <c r="ZB286" s="1"/>
      <c r="ZC286" s="1"/>
      <c r="ZD286" s="1"/>
      <c r="ZE286" s="1"/>
      <c r="ZF286" s="1"/>
      <c r="ZG286" s="1"/>
      <c r="ZH286" s="1"/>
      <c r="ZI286" s="1"/>
      <c r="ZJ286" s="1"/>
      <c r="ZK286" s="1"/>
      <c r="ZL286" s="1"/>
      <c r="ZM286" s="1"/>
      <c r="ZN286" s="1"/>
      <c r="ZO286" s="1"/>
      <c r="ZP286" s="1"/>
      <c r="ZQ286" s="1"/>
      <c r="ZR286" s="1"/>
      <c r="ZS286" s="1"/>
      <c r="ZT286" s="1"/>
      <c r="ZU286" s="1"/>
      <c r="ZV286" s="1"/>
      <c r="ZW286" s="1"/>
      <c r="ZX286" s="1"/>
      <c r="ZY286" s="1"/>
      <c r="ZZ286" s="1"/>
      <c r="AAA286" s="1"/>
      <c r="AAB286" s="1"/>
      <c r="AAC286" s="1"/>
      <c r="AAD286" s="1"/>
      <c r="AAE286" s="1"/>
      <c r="AAF286" s="1"/>
      <c r="AAG286" s="1"/>
      <c r="AAH286" s="1"/>
      <c r="AAI286" s="1"/>
      <c r="AAJ286" s="1"/>
      <c r="AAK286" s="1"/>
      <c r="AAL286" s="1"/>
      <c r="AAM286" s="1"/>
      <c r="AAN286" s="1"/>
      <c r="AAO286" s="1"/>
      <c r="AAP286" s="1"/>
      <c r="AAQ286" s="1"/>
      <c r="AAR286" s="1"/>
      <c r="AAS286" s="1"/>
      <c r="AAT286" s="1"/>
      <c r="AAU286" s="1"/>
      <c r="AAV286" s="1"/>
      <c r="AAW286" s="1"/>
      <c r="AAX286" s="1"/>
      <c r="AAY286" s="1"/>
      <c r="AAZ286" s="1"/>
      <c r="ABA286" s="1"/>
      <c r="ABB286" s="1"/>
      <c r="ABC286" s="1"/>
      <c r="ABD286" s="1"/>
      <c r="ABE286" s="1"/>
      <c r="ABF286" s="1"/>
      <c r="ABG286" s="1"/>
      <c r="ABH286" s="1"/>
      <c r="ABI286" s="1"/>
      <c r="ABJ286" s="1"/>
      <c r="ABK286" s="1"/>
      <c r="ABL286" s="1"/>
      <c r="ABM286" s="1"/>
      <c r="ABN286" s="1"/>
      <c r="ABO286" s="1"/>
      <c r="ABP286" s="1"/>
      <c r="ABQ286" s="1"/>
      <c r="ABR286" s="1"/>
      <c r="ABS286" s="1"/>
      <c r="ABT286" s="1"/>
      <c r="ABU286" s="1"/>
      <c r="ABV286" s="1"/>
      <c r="ABW286" s="1"/>
      <c r="ABX286" s="1"/>
      <c r="ABY286" s="1"/>
      <c r="ABZ286" s="1"/>
      <c r="ACA286" s="1"/>
      <c r="ACB286" s="1"/>
      <c r="ACC286" s="1"/>
      <c r="ACD286" s="1"/>
      <c r="ACE286" s="1"/>
      <c r="ACF286" s="1"/>
      <c r="ACG286" s="1"/>
      <c r="ACH286" s="1"/>
      <c r="ACI286" s="1"/>
      <c r="ACJ286" s="1"/>
      <c r="ACK286" s="1"/>
      <c r="ACL286" s="1"/>
      <c r="ACM286" s="1"/>
      <c r="ACN286" s="1"/>
      <c r="ACO286" s="1"/>
      <c r="ACP286" s="1"/>
      <c r="ACQ286" s="1"/>
      <c r="ACR286" s="1"/>
      <c r="ACS286" s="1"/>
      <c r="ACT286" s="1"/>
      <c r="ACU286" s="1"/>
      <c r="ACV286" s="1"/>
      <c r="ACW286" s="1"/>
      <c r="ACX286" s="1"/>
      <c r="ACY286" s="1"/>
      <c r="ACZ286" s="1"/>
      <c r="ADA286" s="1"/>
      <c r="ADB286" s="1"/>
      <c r="ADC286" s="1"/>
      <c r="ADD286" s="1"/>
      <c r="ADE286" s="1"/>
      <c r="ADF286" s="1"/>
      <c r="ADG286" s="1"/>
      <c r="ADH286" s="1"/>
      <c r="ADI286" s="1"/>
      <c r="ADJ286" s="1"/>
      <c r="ADK286" s="1"/>
      <c r="ADL286" s="1"/>
      <c r="ADM286" s="1"/>
      <c r="ADN286" s="1"/>
      <c r="ADO286" s="1"/>
      <c r="ADP286" s="1"/>
      <c r="ADQ286" s="1"/>
      <c r="ADR286" s="1"/>
      <c r="ADS286" s="1"/>
      <c r="ADT286" s="1"/>
      <c r="ADU286" s="1"/>
      <c r="ADV286" s="1"/>
      <c r="ADW286" s="1"/>
      <c r="ADX286" s="1"/>
      <c r="ADY286" s="1"/>
      <c r="ADZ286" s="1"/>
      <c r="AEA286" s="1"/>
      <c r="AEB286" s="1"/>
      <c r="AEC286" s="1"/>
      <c r="AED286" s="1"/>
      <c r="AEE286" s="1"/>
      <c r="AEF286" s="1"/>
      <c r="AEG286" s="1"/>
      <c r="AEH286" s="1"/>
      <c r="AEI286" s="1"/>
      <c r="AEJ286" s="1"/>
      <c r="AEK286" s="1"/>
      <c r="AEL286" s="1"/>
      <c r="AEM286" s="1"/>
      <c r="AEN286" s="1"/>
      <c r="AEO286" s="1"/>
      <c r="AEP286" s="1"/>
      <c r="AEQ286" s="1"/>
      <c r="AER286" s="1"/>
      <c r="AES286" s="1"/>
      <c r="AET286" s="1"/>
      <c r="AEU286" s="1"/>
      <c r="AEV286" s="1"/>
      <c r="AEW286" s="1"/>
      <c r="AEX286" s="1"/>
      <c r="AEY286" s="1"/>
      <c r="AEZ286" s="1"/>
      <c r="AFA286" s="1"/>
      <c r="AFB286" s="1"/>
      <c r="AFC286" s="1"/>
      <c r="AFD286" s="1"/>
      <c r="AFE286" s="1"/>
      <c r="AFF286" s="1"/>
      <c r="AFG286" s="1"/>
      <c r="AFH286" s="1"/>
      <c r="AFI286" s="1"/>
      <c r="AFJ286" s="1"/>
      <c r="AFK286" s="1"/>
      <c r="AFL286" s="1"/>
      <c r="AFM286" s="1"/>
      <c r="AFN286" s="1"/>
      <c r="AFO286" s="1"/>
      <c r="AFP286" s="1"/>
      <c r="AFQ286" s="1"/>
      <c r="AFR286" s="1"/>
      <c r="AFS286" s="1"/>
      <c r="AFT286" s="1"/>
      <c r="AFU286" s="1"/>
      <c r="AFV286" s="1"/>
      <c r="AFW286" s="1"/>
      <c r="AFX286" s="1"/>
      <c r="AFY286" s="1"/>
      <c r="AFZ286" s="1"/>
      <c r="AGA286" s="1"/>
      <c r="AGB286" s="1"/>
      <c r="AGC286" s="1"/>
      <c r="AGD286" s="1"/>
      <c r="AGE286" s="1"/>
      <c r="AGF286" s="1"/>
      <c r="AGG286" s="1"/>
      <c r="AGH286" s="1"/>
      <c r="AGI286" s="1"/>
      <c r="AGJ286" s="1"/>
      <c r="AGK286" s="1"/>
      <c r="AGL286" s="1"/>
      <c r="AGM286" s="1"/>
      <c r="AGN286" s="1"/>
      <c r="AGO286" s="1"/>
      <c r="AGP286" s="1"/>
      <c r="AGQ286" s="1"/>
      <c r="AGR286" s="1"/>
      <c r="AGS286" s="1"/>
      <c r="AGT286" s="1"/>
      <c r="AGU286" s="1"/>
      <c r="AGV286" s="1"/>
      <c r="AGW286" s="1"/>
      <c r="AGX286" s="1"/>
      <c r="AGY286" s="1"/>
      <c r="AGZ286" s="1"/>
      <c r="AHA286" s="1"/>
      <c r="AHB286" s="1"/>
      <c r="AHC286" s="1"/>
      <c r="AHD286" s="1"/>
      <c r="AHE286" s="1"/>
      <c r="AHF286" s="1"/>
      <c r="AHG286" s="1"/>
      <c r="AHH286" s="1"/>
      <c r="AHI286" s="1"/>
      <c r="AHJ286" s="1"/>
      <c r="AHK286" s="1"/>
      <c r="AHL286" s="1"/>
      <c r="AHM286" s="1"/>
      <c r="AHN286" s="1"/>
      <c r="AHO286" s="1"/>
      <c r="AHP286" s="1"/>
      <c r="AHQ286" s="1"/>
      <c r="AHR286" s="1"/>
      <c r="AHS286" s="1"/>
      <c r="AHT286" s="1"/>
      <c r="AHU286" s="1"/>
      <c r="AHV286" s="1"/>
      <c r="AHW286" s="1"/>
      <c r="AHX286" s="1"/>
      <c r="AHY286" s="1"/>
      <c r="AHZ286" s="1"/>
      <c r="AIA286" s="1"/>
      <c r="AIB286" s="1"/>
      <c r="AIC286" s="1"/>
      <c r="AID286" s="1"/>
      <c r="AIE286" s="1"/>
      <c r="AIF286" s="1"/>
      <c r="AIG286" s="1"/>
      <c r="AIH286" s="1"/>
      <c r="AII286" s="1"/>
      <c r="AIJ286" s="1"/>
      <c r="AIK286" s="1"/>
      <c r="AIL286" s="1"/>
      <c r="AIM286" s="1"/>
      <c r="AIN286" s="1"/>
      <c r="AIO286" s="1"/>
      <c r="AIP286" s="1"/>
      <c r="AIQ286" s="1"/>
      <c r="AIR286" s="1"/>
      <c r="AIS286" s="1"/>
      <c r="AIT286" s="1"/>
      <c r="AIU286" s="1"/>
      <c r="AIV286" s="1"/>
      <c r="AIW286" s="1"/>
      <c r="AIX286" s="1"/>
      <c r="AIY286" s="1"/>
      <c r="AIZ286" s="1"/>
      <c r="AJA286" s="1"/>
      <c r="AJB286" s="1"/>
      <c r="AJC286" s="1"/>
      <c r="AJD286" s="1"/>
      <c r="AJE286" s="1"/>
      <c r="AJF286" s="1"/>
      <c r="AJG286" s="1"/>
      <c r="AJH286" s="1"/>
      <c r="AJI286" s="1"/>
      <c r="AJJ286" s="1"/>
      <c r="AJK286" s="1"/>
      <c r="AJL286" s="1"/>
      <c r="AJM286" s="1"/>
      <c r="AJN286" s="1"/>
      <c r="AJO286" s="1"/>
      <c r="AJP286" s="1"/>
      <c r="AJQ286" s="1"/>
      <c r="AJR286" s="1"/>
      <c r="AJS286" s="1"/>
      <c r="AJT286" s="1"/>
      <c r="AJU286" s="1"/>
      <c r="AJV286" s="1"/>
      <c r="AJW286" s="1"/>
      <c r="AJX286" s="1"/>
      <c r="AJY286" s="1"/>
      <c r="AJZ286" s="1"/>
      <c r="AKA286" s="1"/>
      <c r="AKB286" s="1"/>
      <c r="AKC286" s="1"/>
      <c r="AKD286" s="1"/>
      <c r="AKE286" s="1"/>
      <c r="AKF286" s="1"/>
      <c r="AKG286" s="1"/>
      <c r="AKH286" s="1"/>
      <c r="AKI286" s="1"/>
      <c r="AKJ286" s="1"/>
      <c r="AKK286" s="1"/>
      <c r="AKL286" s="1"/>
      <c r="AKM286" s="1"/>
      <c r="AKN286" s="1"/>
      <c r="AKO286" s="1"/>
      <c r="AKP286" s="1"/>
      <c r="AKQ286" s="1"/>
      <c r="AKR286" s="1"/>
      <c r="AKS286" s="1"/>
      <c r="AKT286" s="1"/>
      <c r="AKU286" s="1"/>
      <c r="AKV286" s="1"/>
      <c r="AKW286" s="1"/>
      <c r="AKX286" s="1"/>
      <c r="AKY286" s="1"/>
      <c r="AKZ286" s="1"/>
      <c r="ALA286" s="1"/>
      <c r="ALB286" s="1"/>
      <c r="ALC286" s="1"/>
      <c r="ALD286" s="1"/>
      <c r="ALE286" s="1"/>
      <c r="ALF286" s="1"/>
      <c r="ALG286" s="1"/>
      <c r="ALH286" s="1"/>
      <c r="ALI286" s="1"/>
      <c r="ALJ286" s="1"/>
      <c r="ALK286" s="1"/>
      <c r="ALL286" s="1"/>
      <c r="ALM286" s="1"/>
      <c r="ALN286" s="1"/>
      <c r="ALO286" s="1"/>
      <c r="ALP286" s="1"/>
      <c r="ALQ286" s="1"/>
      <c r="ALR286" s="1"/>
      <c r="ALS286" s="1"/>
      <c r="ALT286" s="1"/>
      <c r="ALU286" s="1"/>
      <c r="ALV286" s="1"/>
      <c r="ALW286" s="1"/>
      <c r="ALX286" s="1"/>
      <c r="ALY286" s="1"/>
      <c r="ALZ286" s="1"/>
      <c r="AMA286" s="1"/>
      <c r="AMB286" s="1"/>
      <c r="AMC286" s="1"/>
      <c r="AMD286" s="1"/>
      <c r="AME286" s="1"/>
      <c r="AMF286" s="1"/>
      <c r="AMG286" s="1"/>
      <c r="AMH286" s="1"/>
      <c r="AMI286" s="1"/>
      <c r="AMJ286" s="1"/>
      <c r="AMK286" s="1"/>
      <c r="AML286" s="1"/>
      <c r="AMM286" s="1"/>
      <c r="AMN286" s="1"/>
      <c r="AMO286" s="1"/>
      <c r="AMP286" s="1"/>
      <c r="AMQ286" s="1"/>
      <c r="AMR286" s="1"/>
      <c r="AMS286" s="1"/>
      <c r="AMT286" s="1"/>
      <c r="AMU286" s="1"/>
      <c r="AMV286" s="1"/>
      <c r="AMW286" s="1"/>
      <c r="AMX286" s="1"/>
      <c r="AMY286" s="1"/>
      <c r="AMZ286" s="1"/>
      <c r="ANA286" s="1"/>
      <c r="ANB286" s="1"/>
      <c r="ANC286" s="1"/>
      <c r="AND286" s="1"/>
      <c r="ANE286" s="1"/>
      <c r="ANF286" s="1"/>
      <c r="ANG286" s="1"/>
      <c r="ANH286" s="1"/>
      <c r="ANI286" s="1"/>
      <c r="ANJ286" s="1"/>
      <c r="ANK286" s="1"/>
      <c r="ANL286" s="1"/>
      <c r="ANM286" s="1"/>
      <c r="ANN286" s="1"/>
      <c r="ANO286" s="1"/>
      <c r="ANP286" s="1"/>
      <c r="ANQ286" s="1"/>
      <c r="ANR286" s="1"/>
      <c r="ANS286" s="1"/>
      <c r="ANT286" s="1"/>
      <c r="ANU286" s="1"/>
      <c r="ANV286" s="1"/>
      <c r="ANW286" s="1"/>
      <c r="ANX286" s="1"/>
      <c r="ANY286" s="1"/>
      <c r="ANZ286" s="1"/>
      <c r="AOA286" s="1"/>
      <c r="AOB286" s="1"/>
      <c r="AOC286" s="1"/>
      <c r="AOD286" s="1"/>
      <c r="AOE286" s="1"/>
      <c r="AOF286" s="1"/>
      <c r="AOG286" s="1"/>
      <c r="AOH286" s="1"/>
      <c r="AOI286" s="1"/>
      <c r="AOJ286" s="1"/>
      <c r="AOK286" s="1"/>
      <c r="AOL286" s="1"/>
      <c r="AOM286" s="1"/>
      <c r="AON286" s="1"/>
      <c r="AOO286" s="1"/>
      <c r="AOP286" s="1"/>
      <c r="AOQ286" s="1"/>
      <c r="AOR286" s="1"/>
      <c r="AOS286" s="1"/>
      <c r="AOT286" s="1"/>
      <c r="AOU286" s="1"/>
      <c r="AOV286" s="1"/>
      <c r="AOW286" s="1"/>
      <c r="AOX286" s="1"/>
      <c r="AOY286" s="1"/>
      <c r="AOZ286" s="1"/>
      <c r="APA286" s="1"/>
      <c r="APB286" s="1"/>
      <c r="APC286" s="1"/>
      <c r="APD286" s="1"/>
      <c r="APE286" s="1"/>
      <c r="APF286" s="1"/>
      <c r="APG286" s="1"/>
      <c r="APH286" s="1"/>
      <c r="API286" s="1"/>
      <c r="APJ286" s="1"/>
      <c r="APK286" s="1"/>
      <c r="APL286" s="1"/>
      <c r="APM286" s="1"/>
      <c r="APN286" s="1"/>
      <c r="APO286" s="1"/>
      <c r="APP286" s="1"/>
      <c r="APQ286" s="1"/>
      <c r="APR286" s="1"/>
      <c r="APS286" s="1"/>
      <c r="APT286" s="1"/>
      <c r="APU286" s="1"/>
      <c r="APV286" s="1"/>
      <c r="APW286" s="1"/>
      <c r="APX286" s="1"/>
      <c r="APY286" s="1"/>
      <c r="APZ286" s="1"/>
      <c r="AQA286" s="1"/>
      <c r="AQB286" s="1"/>
      <c r="AQC286" s="1"/>
      <c r="AQD286" s="1"/>
      <c r="AQE286" s="1"/>
      <c r="AQF286" s="1"/>
      <c r="AQG286" s="1"/>
      <c r="AQH286" s="1"/>
      <c r="AQI286" s="1"/>
      <c r="AQJ286" s="1"/>
      <c r="AQK286" s="1"/>
      <c r="AQL286" s="1"/>
      <c r="AQM286" s="1"/>
      <c r="AQN286" s="1"/>
      <c r="AQO286" s="1"/>
      <c r="AQP286" s="1"/>
      <c r="AQQ286" s="1"/>
      <c r="AQR286" s="1"/>
      <c r="AQS286" s="1"/>
      <c r="AQT286" s="1"/>
      <c r="AQU286" s="1"/>
      <c r="AQV286" s="1"/>
      <c r="AQW286" s="1"/>
      <c r="AQX286" s="1"/>
      <c r="AQY286" s="1"/>
      <c r="AQZ286" s="1"/>
      <c r="ARA286" s="1"/>
      <c r="ARB286" s="1"/>
      <c r="ARC286" s="1"/>
      <c r="ARD286" s="1"/>
      <c r="ARE286" s="1"/>
      <c r="ARF286" s="1"/>
      <c r="ARG286" s="1"/>
      <c r="ARH286" s="1"/>
      <c r="ARI286" s="1"/>
      <c r="ARJ286" s="1"/>
      <c r="ARK286" s="1"/>
      <c r="ARL286" s="1"/>
      <c r="ARM286" s="1"/>
      <c r="ARN286" s="1"/>
      <c r="ARO286" s="1"/>
      <c r="ARP286" s="1"/>
      <c r="ARQ286" s="1"/>
      <c r="ARR286" s="1"/>
      <c r="ARS286" s="1"/>
      <c r="ART286" s="1"/>
      <c r="ARU286" s="1"/>
      <c r="ARV286" s="1"/>
      <c r="ARW286" s="1"/>
      <c r="ARX286" s="1"/>
      <c r="ARY286" s="1"/>
      <c r="ARZ286" s="1"/>
      <c r="ASA286" s="1"/>
      <c r="ASB286" s="1"/>
      <c r="ASC286" s="1"/>
      <c r="ASD286" s="1"/>
      <c r="ASE286" s="1"/>
      <c r="ASF286" s="1"/>
      <c r="ASG286" s="1"/>
      <c r="ASH286" s="1"/>
      <c r="ASI286" s="1"/>
      <c r="ASJ286" s="1"/>
      <c r="ASK286" s="1"/>
      <c r="ASL286" s="1"/>
      <c r="ASM286" s="1"/>
      <c r="ASN286" s="1"/>
      <c r="ASO286" s="1"/>
      <c r="ASP286" s="1"/>
      <c r="ASQ286" s="1"/>
      <c r="ASR286" s="1"/>
      <c r="ASS286" s="1"/>
      <c r="AST286" s="1"/>
      <c r="ASU286" s="1"/>
      <c r="ASV286" s="1"/>
      <c r="ASW286" s="1"/>
      <c r="ASX286" s="1"/>
      <c r="ASY286" s="1"/>
      <c r="ASZ286" s="1"/>
      <c r="ATA286" s="1"/>
      <c r="ATB286" s="1"/>
      <c r="ATC286" s="1"/>
      <c r="ATD286" s="1"/>
      <c r="ATE286" s="1"/>
      <c r="ATF286" s="1"/>
      <c r="ATG286" s="1"/>
      <c r="ATH286" s="1"/>
      <c r="ATI286" s="1"/>
      <c r="ATJ286" s="1"/>
      <c r="ATK286" s="1"/>
      <c r="ATL286" s="1"/>
      <c r="ATM286" s="1"/>
      <c r="ATN286" s="1"/>
      <c r="ATO286" s="1"/>
      <c r="ATP286" s="1"/>
      <c r="ATQ286" s="1"/>
      <c r="ATR286" s="1"/>
      <c r="ATS286" s="1"/>
      <c r="ATT286" s="1"/>
      <c r="ATU286" s="1"/>
      <c r="ATV286" s="1"/>
      <c r="ATW286" s="1"/>
      <c r="ATX286" s="1"/>
      <c r="ATY286" s="1"/>
      <c r="ATZ286" s="1"/>
      <c r="AUA286" s="1"/>
      <c r="AUB286" s="1"/>
      <c r="AUC286" s="1"/>
      <c r="AUD286" s="1"/>
      <c r="AUE286" s="1"/>
      <c r="AUF286" s="1"/>
      <c r="AUG286" s="1"/>
      <c r="AUH286" s="1"/>
      <c r="AUI286" s="1"/>
      <c r="AUJ286" s="1"/>
      <c r="AUK286" s="1"/>
      <c r="AUL286" s="1"/>
      <c r="AUM286" s="1"/>
      <c r="AUN286" s="1"/>
      <c r="AUO286" s="1"/>
      <c r="AUP286" s="1"/>
      <c r="AUQ286" s="1"/>
      <c r="AUR286" s="1"/>
      <c r="AUS286" s="1"/>
      <c r="AUT286" s="1"/>
      <c r="AUU286" s="1"/>
      <c r="AUV286" s="1"/>
      <c r="AUW286" s="1"/>
      <c r="AUX286" s="1"/>
      <c r="AUY286" s="1"/>
      <c r="AUZ286" s="1"/>
      <c r="AVA286" s="1"/>
      <c r="AVB286" s="1"/>
      <c r="AVC286" s="1"/>
      <c r="AVD286" s="1"/>
      <c r="AVE286" s="1"/>
      <c r="AVF286" s="1"/>
      <c r="AVG286" s="1"/>
      <c r="AVH286" s="1"/>
      <c r="AVI286" s="1"/>
      <c r="AVJ286" s="1"/>
      <c r="AVK286" s="1"/>
      <c r="AVL286" s="1"/>
      <c r="AVM286" s="1"/>
      <c r="AVN286" s="1"/>
      <c r="AVO286" s="1"/>
      <c r="AVP286" s="1"/>
      <c r="AVQ286" s="1"/>
      <c r="AVR286" s="1"/>
      <c r="AVS286" s="1"/>
      <c r="AVT286" s="1"/>
      <c r="AVU286" s="1"/>
      <c r="AVV286" s="1"/>
      <c r="AVW286" s="1"/>
      <c r="AVX286" s="1"/>
      <c r="AVY286" s="1"/>
      <c r="AVZ286" s="1"/>
      <c r="AWA286" s="1"/>
      <c r="AWB286" s="1"/>
      <c r="AWC286" s="1"/>
      <c r="AWD286" s="1"/>
      <c r="AWE286" s="1"/>
      <c r="AWF286" s="1"/>
      <c r="AWG286" s="1"/>
      <c r="AWH286" s="1"/>
      <c r="AWI286" s="1"/>
      <c r="AWJ286" s="1"/>
      <c r="AWK286" s="1"/>
      <c r="AWL286" s="1"/>
      <c r="AWM286" s="1"/>
      <c r="AWN286" s="1"/>
      <c r="AWO286" s="1"/>
      <c r="AWP286" s="1"/>
      <c r="AWQ286" s="1"/>
      <c r="AWR286" s="1"/>
      <c r="AWS286" s="1"/>
      <c r="AWT286" s="1"/>
      <c r="AWU286" s="1"/>
      <c r="AWV286" s="1"/>
      <c r="AWW286" s="1"/>
      <c r="AWX286" s="1"/>
      <c r="AWY286" s="1"/>
      <c r="AWZ286" s="1"/>
      <c r="AXA286" s="1"/>
      <c r="AXB286" s="1"/>
      <c r="AXC286" s="1"/>
      <c r="AXD286" s="1"/>
      <c r="AXE286" s="1"/>
      <c r="AXF286" s="1"/>
      <c r="AXG286" s="1"/>
      <c r="AXH286" s="1"/>
      <c r="AXI286" s="1"/>
      <c r="AXJ286" s="1"/>
      <c r="AXK286" s="1"/>
      <c r="AXL286" s="1"/>
      <c r="AXM286" s="1"/>
      <c r="AXN286" s="1"/>
      <c r="AXO286" s="1"/>
      <c r="AXP286" s="1"/>
      <c r="AXQ286" s="1"/>
      <c r="AXR286" s="1"/>
      <c r="AXS286" s="1"/>
      <c r="AXT286" s="1"/>
      <c r="AXU286" s="1"/>
      <c r="AXV286" s="1"/>
      <c r="AXW286" s="1"/>
      <c r="AXX286" s="1"/>
      <c r="AXY286" s="1"/>
      <c r="AXZ286" s="1"/>
      <c r="AYA286" s="1"/>
      <c r="AYB286" s="1"/>
      <c r="AYC286" s="1"/>
      <c r="AYD286" s="1"/>
      <c r="AYE286" s="1"/>
      <c r="AYF286" s="1"/>
      <c r="AYG286" s="1"/>
      <c r="AYH286" s="1"/>
      <c r="AYI286" s="1"/>
      <c r="AYJ286" s="1"/>
      <c r="AYK286" s="1"/>
      <c r="AYL286" s="1"/>
      <c r="AYM286" s="1"/>
      <c r="AYN286" s="1"/>
      <c r="AYO286" s="1"/>
      <c r="AYP286" s="1"/>
      <c r="AYQ286" s="1"/>
      <c r="AYR286" s="1"/>
      <c r="AYS286" s="1"/>
      <c r="AYT286" s="1"/>
      <c r="AYU286" s="1"/>
      <c r="AYV286" s="1"/>
      <c r="AYW286" s="1"/>
      <c r="AYX286" s="1"/>
      <c r="AYY286" s="1"/>
      <c r="AYZ286" s="1"/>
      <c r="AZA286" s="1"/>
      <c r="AZB286" s="1"/>
      <c r="AZC286" s="1"/>
      <c r="AZD286" s="1"/>
      <c r="AZE286" s="1"/>
      <c r="AZF286" s="1"/>
      <c r="AZG286" s="1"/>
      <c r="AZH286" s="1"/>
      <c r="AZI286" s="1"/>
      <c r="AZJ286" s="1"/>
      <c r="AZK286" s="1"/>
      <c r="AZL286" s="1"/>
      <c r="AZM286" s="1"/>
      <c r="AZN286" s="1"/>
      <c r="AZO286" s="1"/>
      <c r="AZP286" s="1"/>
      <c r="AZQ286" s="1"/>
      <c r="AZR286" s="1"/>
      <c r="AZS286" s="1"/>
      <c r="AZT286" s="1"/>
      <c r="AZU286" s="1"/>
      <c r="AZV286" s="1"/>
      <c r="AZW286" s="1"/>
      <c r="AZX286" s="1"/>
      <c r="AZY286" s="1"/>
      <c r="AZZ286" s="1"/>
      <c r="BAA286" s="1"/>
      <c r="BAB286" s="1"/>
      <c r="BAC286" s="1"/>
      <c r="BAD286" s="1"/>
      <c r="BAE286" s="1"/>
      <c r="BAF286" s="1"/>
      <c r="BAG286" s="1"/>
      <c r="BAH286" s="1"/>
      <c r="BAI286" s="1"/>
      <c r="BAJ286" s="1"/>
      <c r="BAK286" s="1"/>
      <c r="BAL286" s="1"/>
      <c r="BAM286" s="1"/>
      <c r="BAN286" s="1"/>
      <c r="BAO286" s="1"/>
      <c r="BAP286" s="1"/>
      <c r="BAQ286" s="1"/>
      <c r="BAR286" s="1"/>
      <c r="BAS286" s="1"/>
      <c r="BAT286" s="1"/>
      <c r="BAU286" s="1"/>
      <c r="BAV286" s="1"/>
      <c r="BAW286" s="1"/>
      <c r="BAX286" s="1"/>
      <c r="BAY286" s="1"/>
      <c r="BAZ286" s="1"/>
      <c r="BBA286" s="1"/>
      <c r="BBB286" s="1"/>
      <c r="BBC286" s="1"/>
      <c r="BBD286" s="1"/>
      <c r="BBE286" s="1"/>
      <c r="BBF286" s="1"/>
      <c r="BBG286" s="1"/>
      <c r="BBH286" s="1"/>
      <c r="BBI286" s="1"/>
      <c r="BBJ286" s="1"/>
      <c r="BBK286" s="1"/>
      <c r="BBL286" s="1"/>
      <c r="BBM286" s="1"/>
      <c r="BBN286" s="1"/>
      <c r="BBO286" s="1"/>
      <c r="BBP286" s="1"/>
      <c r="BBQ286" s="1"/>
      <c r="BBR286" s="1"/>
      <c r="BBS286" s="1"/>
      <c r="BBT286" s="1"/>
      <c r="BBU286" s="1"/>
      <c r="BBV286" s="1"/>
      <c r="BBW286" s="1"/>
      <c r="BBX286" s="1"/>
      <c r="BBY286" s="1"/>
      <c r="BBZ286" s="1"/>
      <c r="BCA286" s="1"/>
      <c r="BCB286" s="1"/>
      <c r="BCC286" s="1"/>
      <c r="BCD286" s="1"/>
      <c r="BCE286" s="1"/>
      <c r="BCF286" s="1"/>
      <c r="BCG286" s="1"/>
      <c r="BCH286" s="1"/>
      <c r="BCI286" s="1"/>
      <c r="BCJ286" s="1"/>
      <c r="BCK286" s="1"/>
      <c r="BCL286" s="1"/>
      <c r="BCM286" s="1"/>
      <c r="BCN286" s="1"/>
      <c r="BCO286" s="1"/>
      <c r="BCP286" s="1"/>
      <c r="BCQ286" s="1"/>
      <c r="BCR286" s="1"/>
      <c r="BCS286" s="1"/>
      <c r="BCT286" s="1"/>
      <c r="BCU286" s="1"/>
      <c r="BCV286" s="1"/>
      <c r="BCW286" s="1"/>
      <c r="BCX286" s="1"/>
      <c r="BCY286" s="1"/>
      <c r="BCZ286" s="1"/>
      <c r="BDA286" s="1"/>
      <c r="BDB286" s="1"/>
      <c r="BDC286" s="1"/>
      <c r="BDD286" s="1"/>
      <c r="BDE286" s="1"/>
      <c r="BDF286" s="1"/>
      <c r="BDG286" s="1"/>
      <c r="BDH286" s="1"/>
      <c r="BDI286" s="1"/>
      <c r="BDJ286" s="1"/>
      <c r="BDK286" s="1"/>
      <c r="BDL286" s="1"/>
      <c r="BDM286" s="1"/>
      <c r="BDN286" s="1"/>
      <c r="BDO286" s="1"/>
      <c r="BDP286" s="1"/>
      <c r="BDQ286" s="1"/>
      <c r="BDR286" s="1"/>
      <c r="BDS286" s="1"/>
      <c r="BDT286" s="1"/>
      <c r="BDU286" s="1"/>
      <c r="BDV286" s="1"/>
      <c r="BDW286" s="1"/>
      <c r="BDX286" s="1"/>
      <c r="BDY286" s="1"/>
      <c r="BDZ286" s="1"/>
      <c r="BEA286" s="1"/>
      <c r="BEB286" s="1"/>
      <c r="BEC286" s="1"/>
      <c r="BED286" s="1"/>
      <c r="BEE286" s="1"/>
      <c r="BEF286" s="1"/>
      <c r="BEG286" s="1"/>
      <c r="BEH286" s="1"/>
      <c r="BEI286" s="1"/>
      <c r="BEJ286" s="1"/>
      <c r="BEK286" s="1"/>
      <c r="BEL286" s="1"/>
      <c r="BEM286" s="1"/>
      <c r="BEN286" s="1"/>
      <c r="BEO286" s="1"/>
      <c r="BEP286" s="1"/>
      <c r="BEQ286" s="1"/>
      <c r="BER286" s="1"/>
      <c r="BES286" s="1"/>
      <c r="BET286" s="1"/>
      <c r="BEU286" s="1"/>
      <c r="BEV286" s="1"/>
      <c r="BEW286" s="1"/>
      <c r="BEX286" s="1"/>
      <c r="BEY286" s="1"/>
      <c r="BEZ286" s="1"/>
      <c r="BFA286" s="1"/>
      <c r="BFB286" s="1"/>
      <c r="BFC286" s="1"/>
      <c r="BFD286" s="1"/>
      <c r="BFE286" s="1"/>
      <c r="BFF286" s="1"/>
      <c r="BFG286" s="1"/>
      <c r="BFH286" s="1"/>
      <c r="BFI286" s="1"/>
      <c r="BFJ286" s="1"/>
      <c r="BFK286" s="1"/>
      <c r="BFL286" s="1"/>
      <c r="BFM286" s="1"/>
      <c r="BFN286" s="1"/>
      <c r="BFO286" s="1"/>
      <c r="BFP286" s="1"/>
      <c r="BFQ286" s="1"/>
      <c r="BFR286" s="1"/>
      <c r="BFS286" s="1"/>
      <c r="BFT286" s="1"/>
      <c r="BFU286" s="1"/>
      <c r="BFV286" s="1"/>
      <c r="BFW286" s="1"/>
      <c r="BFX286" s="1"/>
      <c r="BFY286" s="1"/>
      <c r="BFZ286" s="1"/>
      <c r="BGA286" s="1"/>
      <c r="BGB286" s="1"/>
      <c r="BGC286" s="1"/>
      <c r="BGD286" s="1"/>
      <c r="BGE286" s="1"/>
      <c r="BGF286" s="1"/>
      <c r="BGG286" s="1"/>
      <c r="BGH286" s="1"/>
      <c r="BGI286" s="1"/>
      <c r="BGJ286" s="1"/>
      <c r="BGK286" s="1"/>
      <c r="BGL286" s="1"/>
      <c r="BGM286" s="1"/>
      <c r="BGN286" s="1"/>
      <c r="BGO286" s="1"/>
      <c r="BGP286" s="1"/>
      <c r="BGQ286" s="1"/>
      <c r="BGR286" s="1"/>
      <c r="BGS286" s="1"/>
      <c r="BGT286" s="1"/>
      <c r="BGU286" s="1"/>
      <c r="BGV286" s="1"/>
      <c r="BGW286" s="1"/>
      <c r="BGX286" s="1"/>
      <c r="BGY286" s="1"/>
      <c r="BGZ286" s="1"/>
      <c r="BHA286" s="1"/>
      <c r="BHB286" s="1"/>
      <c r="BHC286" s="1"/>
      <c r="BHD286" s="1"/>
      <c r="BHE286" s="1"/>
      <c r="BHF286" s="1"/>
      <c r="BHG286" s="1"/>
      <c r="BHH286" s="1"/>
      <c r="BHI286" s="1"/>
      <c r="BHJ286" s="1"/>
      <c r="BHK286" s="1"/>
      <c r="BHL286" s="1"/>
      <c r="BHM286" s="1"/>
      <c r="BHN286" s="1"/>
      <c r="BHO286" s="1"/>
      <c r="BHP286" s="1"/>
      <c r="BHQ286" s="1"/>
      <c r="BHR286" s="1"/>
      <c r="BHS286" s="1"/>
      <c r="BHT286" s="1"/>
      <c r="BHU286" s="1"/>
      <c r="BHV286" s="1"/>
      <c r="BHW286" s="1"/>
      <c r="BHX286" s="1"/>
      <c r="BHY286" s="1"/>
      <c r="BHZ286" s="1"/>
      <c r="BIA286" s="1"/>
      <c r="BIB286" s="1"/>
      <c r="BIC286" s="1"/>
      <c r="BID286" s="1"/>
      <c r="BIE286" s="1"/>
      <c r="BIF286" s="1"/>
      <c r="BIG286" s="1"/>
      <c r="BIH286" s="1"/>
      <c r="BII286" s="1"/>
      <c r="BIJ286" s="1"/>
      <c r="BIK286" s="1"/>
      <c r="BIL286" s="1"/>
      <c r="BIM286" s="1"/>
      <c r="BIN286" s="1"/>
      <c r="BIO286" s="1"/>
      <c r="BIP286" s="1"/>
      <c r="BIQ286" s="1"/>
      <c r="BIR286" s="1"/>
      <c r="BIS286" s="1"/>
      <c r="BIT286" s="1"/>
      <c r="BIU286" s="1"/>
      <c r="BIV286" s="1"/>
      <c r="BIW286" s="1"/>
      <c r="BIX286" s="1"/>
      <c r="BIY286" s="1"/>
      <c r="BIZ286" s="1"/>
      <c r="BJA286" s="1"/>
      <c r="BJB286" s="1"/>
      <c r="BJC286" s="1"/>
      <c r="BJD286" s="1"/>
      <c r="BJE286" s="1"/>
      <c r="BJF286" s="1"/>
      <c r="BJG286" s="1"/>
      <c r="BJH286" s="1"/>
      <c r="BJI286" s="1"/>
      <c r="BJJ286" s="1"/>
      <c r="BJK286" s="1"/>
      <c r="BJL286" s="1"/>
      <c r="BJM286" s="1"/>
      <c r="BJN286" s="1"/>
      <c r="BJO286" s="1"/>
      <c r="BJP286" s="1"/>
      <c r="BJQ286" s="1"/>
      <c r="BJR286" s="1"/>
      <c r="BJS286" s="1"/>
      <c r="BJT286" s="1"/>
      <c r="BJU286" s="1"/>
      <c r="BJV286" s="1"/>
      <c r="BJW286" s="1"/>
      <c r="BJX286" s="1"/>
      <c r="BJY286" s="1"/>
      <c r="BJZ286" s="1"/>
      <c r="BKA286" s="1"/>
      <c r="BKB286" s="1"/>
      <c r="BKC286" s="1"/>
      <c r="BKD286" s="1"/>
      <c r="BKE286" s="1"/>
      <c r="BKF286" s="1"/>
      <c r="BKG286" s="1"/>
      <c r="BKH286" s="1"/>
      <c r="BKI286" s="1"/>
      <c r="BKJ286" s="1"/>
      <c r="BKK286" s="1"/>
      <c r="BKL286" s="1"/>
      <c r="BKM286" s="1"/>
      <c r="BKN286" s="1"/>
      <c r="BKO286" s="1"/>
      <c r="BKP286" s="1"/>
      <c r="BKQ286" s="1"/>
      <c r="BKR286" s="1"/>
      <c r="BKS286" s="1"/>
      <c r="BKT286" s="1"/>
      <c r="BKU286" s="1"/>
      <c r="BKV286" s="1"/>
      <c r="BKW286" s="1"/>
      <c r="BKX286" s="1"/>
      <c r="BKY286" s="1"/>
      <c r="BKZ286" s="1"/>
      <c r="BLA286" s="1"/>
      <c r="BLB286" s="1"/>
      <c r="BLC286" s="1"/>
      <c r="BLD286" s="1"/>
      <c r="BLE286" s="1"/>
      <c r="BLF286" s="1"/>
      <c r="BLG286" s="1"/>
      <c r="BLH286" s="1"/>
      <c r="BLI286" s="1"/>
      <c r="BLJ286" s="1"/>
      <c r="BLK286" s="1"/>
      <c r="BLL286" s="1"/>
      <c r="BLM286" s="1"/>
      <c r="BLN286" s="1"/>
      <c r="BLO286" s="1"/>
      <c r="BLP286" s="1"/>
      <c r="BLQ286" s="1"/>
      <c r="BLR286" s="1"/>
      <c r="BLS286" s="1"/>
      <c r="BLT286" s="1"/>
      <c r="BLU286" s="1"/>
      <c r="BLV286" s="1"/>
      <c r="BLW286" s="1"/>
      <c r="BLX286" s="1"/>
      <c r="BLY286" s="1"/>
      <c r="BLZ286" s="1"/>
      <c r="BMA286" s="1"/>
      <c r="BMB286" s="1"/>
      <c r="BMC286" s="1"/>
      <c r="BMD286" s="1"/>
      <c r="BME286" s="1"/>
      <c r="BMF286" s="1"/>
      <c r="BMG286" s="1"/>
      <c r="BMH286" s="1"/>
      <c r="BMI286" s="1"/>
      <c r="BMJ286" s="1"/>
      <c r="BMK286" s="1"/>
      <c r="BML286" s="1"/>
      <c r="BMM286" s="1"/>
      <c r="BMN286" s="1"/>
      <c r="BMO286" s="1"/>
      <c r="BMP286" s="1"/>
      <c r="BMQ286" s="1"/>
      <c r="BMR286" s="1"/>
      <c r="BMS286" s="1"/>
      <c r="BMT286" s="1"/>
      <c r="BMU286" s="1"/>
      <c r="BMV286" s="1"/>
      <c r="BMW286" s="1"/>
      <c r="BMX286" s="1"/>
      <c r="BMY286" s="1"/>
      <c r="BMZ286" s="1"/>
      <c r="BNA286" s="1"/>
      <c r="BNB286" s="1"/>
      <c r="BNC286" s="1"/>
      <c r="BND286" s="1"/>
      <c r="BNE286" s="1"/>
      <c r="BNF286" s="1"/>
      <c r="BNG286" s="1"/>
      <c r="BNH286" s="1"/>
      <c r="BNI286" s="1"/>
      <c r="BNJ286" s="1"/>
      <c r="BNK286" s="1"/>
      <c r="BNL286" s="1"/>
      <c r="BNM286" s="1"/>
      <c r="BNN286" s="1"/>
      <c r="BNO286" s="1"/>
      <c r="BNP286" s="1"/>
      <c r="BNQ286" s="1"/>
      <c r="BNR286" s="1"/>
      <c r="BNS286" s="1"/>
      <c r="BNT286" s="1"/>
      <c r="BNU286" s="1"/>
      <c r="BNV286" s="1"/>
      <c r="BNW286" s="1"/>
      <c r="BNX286" s="1"/>
      <c r="BNY286" s="1"/>
      <c r="BNZ286" s="1"/>
      <c r="BOA286" s="1"/>
      <c r="BOB286" s="1"/>
      <c r="BOC286" s="1"/>
      <c r="BOD286" s="1"/>
      <c r="BOE286" s="1"/>
      <c r="BOF286" s="1"/>
      <c r="BOG286" s="1"/>
      <c r="BOH286" s="1"/>
      <c r="BOI286" s="1"/>
      <c r="BOJ286" s="1"/>
      <c r="BOK286" s="1"/>
      <c r="BOL286" s="1"/>
      <c r="BOM286" s="1"/>
      <c r="BON286" s="1"/>
      <c r="BOO286" s="1"/>
      <c r="BOP286" s="1"/>
      <c r="BOQ286" s="1"/>
      <c r="BOR286" s="1"/>
      <c r="BOS286" s="1"/>
      <c r="BOT286" s="1"/>
      <c r="BOU286" s="1"/>
      <c r="BOV286" s="1"/>
      <c r="BOW286" s="1"/>
      <c r="BOX286" s="1"/>
      <c r="BOY286" s="1"/>
      <c r="BOZ286" s="1"/>
      <c r="BPA286" s="1"/>
      <c r="BPB286" s="1"/>
      <c r="BPC286" s="1"/>
      <c r="BPD286" s="1"/>
      <c r="BPE286" s="1"/>
      <c r="BPF286" s="1"/>
      <c r="BPG286" s="1"/>
      <c r="BPH286" s="1"/>
      <c r="BPI286" s="1"/>
      <c r="BPJ286" s="1"/>
      <c r="BPK286" s="1"/>
      <c r="BPL286" s="1"/>
      <c r="BPM286" s="1"/>
      <c r="BPN286" s="1"/>
      <c r="BPO286" s="1"/>
      <c r="BPP286" s="1"/>
      <c r="BPQ286" s="1"/>
      <c r="BPR286" s="1"/>
      <c r="BPS286" s="1"/>
      <c r="BPT286" s="1"/>
      <c r="BPU286" s="1"/>
      <c r="BPV286" s="1"/>
      <c r="BPW286" s="1"/>
      <c r="BPX286" s="1"/>
      <c r="BPY286" s="1"/>
      <c r="BPZ286" s="1"/>
      <c r="BQA286" s="1"/>
      <c r="BQB286" s="1"/>
      <c r="BQC286" s="1"/>
      <c r="BQD286" s="1"/>
      <c r="BQE286" s="1"/>
      <c r="BQF286" s="1"/>
      <c r="BQG286" s="1"/>
      <c r="BQH286" s="1"/>
      <c r="BQI286" s="1"/>
      <c r="BQJ286" s="1"/>
      <c r="BQK286" s="1"/>
      <c r="BQL286" s="1"/>
      <c r="BQM286" s="1"/>
      <c r="BQN286" s="1"/>
      <c r="BQO286" s="1"/>
      <c r="BQP286" s="1"/>
      <c r="BQQ286" s="1"/>
      <c r="BQR286" s="1"/>
      <c r="BQS286" s="1"/>
      <c r="BQT286" s="1"/>
      <c r="BQU286" s="1"/>
      <c r="BQV286" s="1"/>
      <c r="BQW286" s="1"/>
      <c r="BQX286" s="1"/>
      <c r="BQY286" s="1"/>
      <c r="BQZ286" s="1"/>
      <c r="BRA286" s="1"/>
      <c r="BRB286" s="1"/>
      <c r="BRC286" s="1"/>
      <c r="BRD286" s="1"/>
      <c r="BRE286" s="1"/>
      <c r="BRF286" s="1"/>
      <c r="BRG286" s="1"/>
      <c r="BRH286" s="1"/>
      <c r="BRI286" s="1"/>
      <c r="BRJ286" s="1"/>
      <c r="BRK286" s="1"/>
      <c r="BRL286" s="1"/>
      <c r="BRM286" s="1"/>
      <c r="BRN286" s="1"/>
      <c r="BRO286" s="1"/>
      <c r="BRP286" s="1"/>
      <c r="BRQ286" s="1"/>
      <c r="BRR286" s="1"/>
      <c r="BRS286" s="1"/>
      <c r="BRT286" s="1"/>
      <c r="BRU286" s="1"/>
      <c r="BRV286" s="1"/>
      <c r="BRW286" s="1"/>
      <c r="BRX286" s="1"/>
      <c r="BRY286" s="1"/>
      <c r="BRZ286" s="1"/>
      <c r="BSA286" s="1"/>
      <c r="BSB286" s="1"/>
      <c r="BSC286" s="1"/>
      <c r="BSD286" s="1"/>
      <c r="BSE286" s="1"/>
      <c r="BSF286" s="1"/>
      <c r="BSG286" s="1"/>
      <c r="BSH286" s="1"/>
      <c r="BSI286" s="1"/>
      <c r="BSJ286" s="1"/>
      <c r="BSK286" s="1"/>
      <c r="BSL286" s="1"/>
      <c r="BSM286" s="1"/>
      <c r="BSN286" s="1"/>
      <c r="BSO286" s="1"/>
      <c r="BSP286" s="1"/>
      <c r="BSQ286" s="1"/>
      <c r="BSR286" s="1"/>
      <c r="BSS286" s="1"/>
      <c r="BST286" s="1"/>
      <c r="BSU286" s="1"/>
      <c r="BSV286" s="1"/>
      <c r="BSW286" s="1"/>
      <c r="BSX286" s="1"/>
      <c r="BSY286" s="1"/>
      <c r="BSZ286" s="1"/>
      <c r="BTA286" s="1"/>
      <c r="BTB286" s="1"/>
      <c r="BTC286" s="1"/>
      <c r="BTD286" s="1"/>
      <c r="BTE286" s="1"/>
      <c r="BTF286" s="1"/>
      <c r="BTG286" s="1"/>
      <c r="BTH286" s="1"/>
      <c r="BTI286" s="1"/>
      <c r="BTJ286" s="1"/>
      <c r="BTK286" s="1"/>
      <c r="BTL286" s="1"/>
      <c r="BTM286" s="1"/>
      <c r="BTN286" s="1"/>
      <c r="BTO286" s="1"/>
      <c r="BTP286" s="1"/>
      <c r="BTQ286" s="1"/>
      <c r="BTR286" s="1"/>
      <c r="BTS286" s="1"/>
      <c r="BTT286" s="1"/>
      <c r="BTU286" s="1"/>
    </row>
    <row r="287" spans="1:1893" s="57" customFormat="1" ht="15.75">
      <c r="A287" s="43" t="s">
        <v>91</v>
      </c>
      <c r="B287" s="43"/>
      <c r="C287" s="43"/>
      <c r="D287" s="43"/>
      <c r="E287" s="39"/>
      <c r="F287" s="50" t="s">
        <v>8</v>
      </c>
      <c r="G287" s="47">
        <f>G288+G289</f>
        <v>19000</v>
      </c>
      <c r="H287" s="47">
        <f t="shared" ref="H287:I287" si="103">H288+H289</f>
        <v>5300</v>
      </c>
      <c r="I287" s="47">
        <f t="shared" si="103"/>
        <v>24300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/>
      <c r="OC287" s="1"/>
      <c r="OD287" s="1"/>
      <c r="OE287" s="1"/>
      <c r="OF287" s="1"/>
      <c r="OG287" s="1"/>
      <c r="OH287" s="1"/>
      <c r="OI287" s="1"/>
      <c r="OJ287" s="1"/>
      <c r="OK287" s="1"/>
      <c r="OL287" s="1"/>
      <c r="OM287" s="1"/>
      <c r="ON287" s="1"/>
      <c r="OO287" s="1"/>
      <c r="OP287" s="1"/>
      <c r="OQ287" s="1"/>
      <c r="OR287" s="1"/>
      <c r="OS287" s="1"/>
      <c r="OT287" s="1"/>
      <c r="OU287" s="1"/>
      <c r="OV287" s="1"/>
      <c r="OW287" s="1"/>
      <c r="OX287" s="1"/>
      <c r="OY287" s="1"/>
      <c r="OZ287" s="1"/>
      <c r="PA287" s="1"/>
      <c r="PB287" s="1"/>
      <c r="PC287" s="1"/>
      <c r="PD287" s="1"/>
      <c r="PE287" s="1"/>
      <c r="PF287" s="1"/>
      <c r="PG287" s="1"/>
      <c r="PH287" s="1"/>
      <c r="PI287" s="1"/>
      <c r="PJ287" s="1"/>
      <c r="PK287" s="1"/>
      <c r="PL287" s="1"/>
      <c r="PM287" s="1"/>
      <c r="PN287" s="1"/>
      <c r="PO287" s="1"/>
      <c r="PP287" s="1"/>
      <c r="PQ287" s="1"/>
      <c r="PR287" s="1"/>
      <c r="PS287" s="1"/>
      <c r="PT287" s="1"/>
      <c r="PU287" s="1"/>
      <c r="PV287" s="1"/>
      <c r="PW287" s="1"/>
      <c r="PX287" s="1"/>
      <c r="PY287" s="1"/>
      <c r="PZ287" s="1"/>
      <c r="QA287" s="1"/>
      <c r="QB287" s="1"/>
      <c r="QC287" s="1"/>
      <c r="QD287" s="1"/>
      <c r="QE287" s="1"/>
      <c r="QF287" s="1"/>
      <c r="QG287" s="1"/>
      <c r="QH287" s="1"/>
      <c r="QI287" s="1"/>
      <c r="QJ287" s="1"/>
      <c r="QK287" s="1"/>
      <c r="QL287" s="1"/>
      <c r="QM287" s="1"/>
      <c r="QN287" s="1"/>
      <c r="QO287" s="1"/>
      <c r="QP287" s="1"/>
      <c r="QQ287" s="1"/>
      <c r="QR287" s="1"/>
      <c r="QS287" s="1"/>
      <c r="QT287" s="1"/>
      <c r="QU287" s="1"/>
      <c r="QV287" s="1"/>
      <c r="QW287" s="1"/>
      <c r="QX287" s="1"/>
      <c r="QY287" s="1"/>
      <c r="QZ287" s="1"/>
      <c r="RA287" s="1"/>
      <c r="RB287" s="1"/>
      <c r="RC287" s="1"/>
      <c r="RD287" s="1"/>
      <c r="RE287" s="1"/>
      <c r="RF287" s="1"/>
      <c r="RG287" s="1"/>
      <c r="RH287" s="1"/>
      <c r="RI287" s="1"/>
      <c r="RJ287" s="1"/>
      <c r="RK287" s="1"/>
      <c r="RL287" s="1"/>
      <c r="RM287" s="1"/>
      <c r="RN287" s="1"/>
      <c r="RO287" s="1"/>
      <c r="RP287" s="1"/>
      <c r="RQ287" s="1"/>
      <c r="RR287" s="1"/>
      <c r="RS287" s="1"/>
      <c r="RT287" s="1"/>
      <c r="RU287" s="1"/>
      <c r="RV287" s="1"/>
      <c r="RW287" s="1"/>
      <c r="RX287" s="1"/>
      <c r="RY287" s="1"/>
      <c r="RZ287" s="1"/>
      <c r="SA287" s="1"/>
      <c r="SB287" s="1"/>
      <c r="SC287" s="1"/>
      <c r="SD287" s="1"/>
      <c r="SE287" s="1"/>
      <c r="SF287" s="1"/>
      <c r="SG287" s="1"/>
      <c r="SH287" s="1"/>
      <c r="SI287" s="1"/>
      <c r="SJ287" s="1"/>
      <c r="SK287" s="1"/>
      <c r="SL287" s="1"/>
      <c r="SM287" s="1"/>
      <c r="SN287" s="1"/>
      <c r="SO287" s="1"/>
      <c r="SP287" s="1"/>
      <c r="SQ287" s="1"/>
      <c r="SR287" s="1"/>
      <c r="SS287" s="1"/>
      <c r="ST287" s="1"/>
      <c r="SU287" s="1"/>
      <c r="SV287" s="1"/>
      <c r="SW287" s="1"/>
      <c r="SX287" s="1"/>
      <c r="SY287" s="1"/>
      <c r="SZ287" s="1"/>
      <c r="TA287" s="1"/>
      <c r="TB287" s="1"/>
      <c r="TC287" s="1"/>
      <c r="TD287" s="1"/>
      <c r="TE287" s="1"/>
      <c r="TF287" s="1"/>
      <c r="TG287" s="1"/>
      <c r="TH287" s="1"/>
      <c r="TI287" s="1"/>
      <c r="TJ287" s="1"/>
      <c r="TK287" s="1"/>
      <c r="TL287" s="1"/>
      <c r="TM287" s="1"/>
      <c r="TN287" s="1"/>
      <c r="TO287" s="1"/>
      <c r="TP287" s="1"/>
      <c r="TQ287" s="1"/>
      <c r="TR287" s="1"/>
      <c r="TS287" s="1"/>
      <c r="TT287" s="1"/>
      <c r="TU287" s="1"/>
      <c r="TV287" s="1"/>
      <c r="TW287" s="1"/>
      <c r="TX287" s="1"/>
      <c r="TY287" s="1"/>
      <c r="TZ287" s="1"/>
      <c r="UA287" s="1"/>
      <c r="UB287" s="1"/>
      <c r="UC287" s="1"/>
      <c r="UD287" s="1"/>
      <c r="UE287" s="1"/>
      <c r="UF287" s="1"/>
      <c r="UG287" s="1"/>
      <c r="UH287" s="1"/>
      <c r="UI287" s="1"/>
      <c r="UJ287" s="1"/>
      <c r="UK287" s="1"/>
      <c r="UL287" s="1"/>
      <c r="UM287" s="1"/>
      <c r="UN287" s="1"/>
      <c r="UO287" s="1"/>
      <c r="UP287" s="1"/>
      <c r="UQ287" s="1"/>
      <c r="UR287" s="1"/>
      <c r="US287" s="1"/>
      <c r="UT287" s="1"/>
      <c r="UU287" s="1"/>
      <c r="UV287" s="1"/>
      <c r="UW287" s="1"/>
      <c r="UX287" s="1"/>
      <c r="UY287" s="1"/>
      <c r="UZ287" s="1"/>
      <c r="VA287" s="1"/>
      <c r="VB287" s="1"/>
      <c r="VC287" s="1"/>
      <c r="VD287" s="1"/>
      <c r="VE287" s="1"/>
      <c r="VF287" s="1"/>
      <c r="VG287" s="1"/>
      <c r="VH287" s="1"/>
      <c r="VI287" s="1"/>
      <c r="VJ287" s="1"/>
      <c r="VK287" s="1"/>
      <c r="VL287" s="1"/>
      <c r="VM287" s="1"/>
      <c r="VN287" s="1"/>
      <c r="VO287" s="1"/>
      <c r="VP287" s="1"/>
      <c r="VQ287" s="1"/>
      <c r="VR287" s="1"/>
      <c r="VS287" s="1"/>
      <c r="VT287" s="1"/>
      <c r="VU287" s="1"/>
      <c r="VV287" s="1"/>
      <c r="VW287" s="1"/>
      <c r="VX287" s="1"/>
      <c r="VY287" s="1"/>
      <c r="VZ287" s="1"/>
      <c r="WA287" s="1"/>
      <c r="WB287" s="1"/>
      <c r="WC287" s="1"/>
      <c r="WD287" s="1"/>
      <c r="WE287" s="1"/>
      <c r="WF287" s="1"/>
      <c r="WG287" s="1"/>
      <c r="WH287" s="1"/>
      <c r="WI287" s="1"/>
      <c r="WJ287" s="1"/>
      <c r="WK287" s="1"/>
      <c r="WL287" s="1"/>
      <c r="WM287" s="1"/>
      <c r="WN287" s="1"/>
      <c r="WO287" s="1"/>
      <c r="WP287" s="1"/>
      <c r="WQ287" s="1"/>
      <c r="WR287" s="1"/>
      <c r="WS287" s="1"/>
      <c r="WT287" s="1"/>
      <c r="WU287" s="1"/>
      <c r="WV287" s="1"/>
      <c r="WW287" s="1"/>
      <c r="WX287" s="1"/>
      <c r="WY287" s="1"/>
      <c r="WZ287" s="1"/>
      <c r="XA287" s="1"/>
      <c r="XB287" s="1"/>
      <c r="XC287" s="1"/>
      <c r="XD287" s="1"/>
      <c r="XE287" s="1"/>
      <c r="XF287" s="1"/>
      <c r="XG287" s="1"/>
      <c r="XH287" s="1"/>
      <c r="XI287" s="1"/>
      <c r="XJ287" s="1"/>
      <c r="XK287" s="1"/>
      <c r="XL287" s="1"/>
      <c r="XM287" s="1"/>
      <c r="XN287" s="1"/>
      <c r="XO287" s="1"/>
      <c r="XP287" s="1"/>
      <c r="XQ287" s="1"/>
      <c r="XR287" s="1"/>
      <c r="XS287" s="1"/>
      <c r="XT287" s="1"/>
      <c r="XU287" s="1"/>
      <c r="XV287" s="1"/>
      <c r="XW287" s="1"/>
      <c r="XX287" s="1"/>
      <c r="XY287" s="1"/>
      <c r="XZ287" s="1"/>
      <c r="YA287" s="1"/>
      <c r="YB287" s="1"/>
      <c r="YC287" s="1"/>
      <c r="YD287" s="1"/>
      <c r="YE287" s="1"/>
      <c r="YF287" s="1"/>
      <c r="YG287" s="1"/>
      <c r="YH287" s="1"/>
      <c r="YI287" s="1"/>
      <c r="YJ287" s="1"/>
      <c r="YK287" s="1"/>
      <c r="YL287" s="1"/>
      <c r="YM287" s="1"/>
      <c r="YN287" s="1"/>
      <c r="YO287" s="1"/>
      <c r="YP287" s="1"/>
      <c r="YQ287" s="1"/>
      <c r="YR287" s="1"/>
      <c r="YS287" s="1"/>
      <c r="YT287" s="1"/>
      <c r="YU287" s="1"/>
      <c r="YV287" s="1"/>
      <c r="YW287" s="1"/>
      <c r="YX287" s="1"/>
      <c r="YY287" s="1"/>
      <c r="YZ287" s="1"/>
      <c r="ZA287" s="1"/>
      <c r="ZB287" s="1"/>
      <c r="ZC287" s="1"/>
      <c r="ZD287" s="1"/>
      <c r="ZE287" s="1"/>
      <c r="ZF287" s="1"/>
      <c r="ZG287" s="1"/>
      <c r="ZH287" s="1"/>
      <c r="ZI287" s="1"/>
      <c r="ZJ287" s="1"/>
      <c r="ZK287" s="1"/>
      <c r="ZL287" s="1"/>
      <c r="ZM287" s="1"/>
      <c r="ZN287" s="1"/>
      <c r="ZO287" s="1"/>
      <c r="ZP287" s="1"/>
      <c r="ZQ287" s="1"/>
      <c r="ZR287" s="1"/>
      <c r="ZS287" s="1"/>
      <c r="ZT287" s="1"/>
      <c r="ZU287" s="1"/>
      <c r="ZV287" s="1"/>
      <c r="ZW287" s="1"/>
      <c r="ZX287" s="1"/>
      <c r="ZY287" s="1"/>
      <c r="ZZ287" s="1"/>
      <c r="AAA287" s="1"/>
      <c r="AAB287" s="1"/>
      <c r="AAC287" s="1"/>
      <c r="AAD287" s="1"/>
      <c r="AAE287" s="1"/>
      <c r="AAF287" s="1"/>
      <c r="AAG287" s="1"/>
      <c r="AAH287" s="1"/>
      <c r="AAI287" s="1"/>
      <c r="AAJ287" s="1"/>
      <c r="AAK287" s="1"/>
      <c r="AAL287" s="1"/>
      <c r="AAM287" s="1"/>
      <c r="AAN287" s="1"/>
      <c r="AAO287" s="1"/>
      <c r="AAP287" s="1"/>
      <c r="AAQ287" s="1"/>
      <c r="AAR287" s="1"/>
      <c r="AAS287" s="1"/>
      <c r="AAT287" s="1"/>
      <c r="AAU287" s="1"/>
      <c r="AAV287" s="1"/>
      <c r="AAW287" s="1"/>
      <c r="AAX287" s="1"/>
      <c r="AAY287" s="1"/>
      <c r="AAZ287" s="1"/>
      <c r="ABA287" s="1"/>
      <c r="ABB287" s="1"/>
      <c r="ABC287" s="1"/>
      <c r="ABD287" s="1"/>
      <c r="ABE287" s="1"/>
      <c r="ABF287" s="1"/>
      <c r="ABG287" s="1"/>
      <c r="ABH287" s="1"/>
      <c r="ABI287" s="1"/>
      <c r="ABJ287" s="1"/>
      <c r="ABK287" s="1"/>
      <c r="ABL287" s="1"/>
      <c r="ABM287" s="1"/>
      <c r="ABN287" s="1"/>
      <c r="ABO287" s="1"/>
      <c r="ABP287" s="1"/>
      <c r="ABQ287" s="1"/>
      <c r="ABR287" s="1"/>
      <c r="ABS287" s="1"/>
      <c r="ABT287" s="1"/>
      <c r="ABU287" s="1"/>
      <c r="ABV287" s="1"/>
      <c r="ABW287" s="1"/>
      <c r="ABX287" s="1"/>
      <c r="ABY287" s="1"/>
      <c r="ABZ287" s="1"/>
      <c r="ACA287" s="1"/>
      <c r="ACB287" s="1"/>
      <c r="ACC287" s="1"/>
      <c r="ACD287" s="1"/>
      <c r="ACE287" s="1"/>
      <c r="ACF287" s="1"/>
      <c r="ACG287" s="1"/>
      <c r="ACH287" s="1"/>
      <c r="ACI287" s="1"/>
      <c r="ACJ287" s="1"/>
      <c r="ACK287" s="1"/>
      <c r="ACL287" s="1"/>
      <c r="ACM287" s="1"/>
      <c r="ACN287" s="1"/>
      <c r="ACO287" s="1"/>
      <c r="ACP287" s="1"/>
      <c r="ACQ287" s="1"/>
      <c r="ACR287" s="1"/>
      <c r="ACS287" s="1"/>
      <c r="ACT287" s="1"/>
      <c r="ACU287" s="1"/>
      <c r="ACV287" s="1"/>
      <c r="ACW287" s="1"/>
      <c r="ACX287" s="1"/>
      <c r="ACY287" s="1"/>
      <c r="ACZ287" s="1"/>
      <c r="ADA287" s="1"/>
      <c r="ADB287" s="1"/>
      <c r="ADC287" s="1"/>
      <c r="ADD287" s="1"/>
      <c r="ADE287" s="1"/>
      <c r="ADF287" s="1"/>
      <c r="ADG287" s="1"/>
      <c r="ADH287" s="1"/>
      <c r="ADI287" s="1"/>
      <c r="ADJ287" s="1"/>
      <c r="ADK287" s="1"/>
      <c r="ADL287" s="1"/>
      <c r="ADM287" s="1"/>
      <c r="ADN287" s="1"/>
      <c r="ADO287" s="1"/>
      <c r="ADP287" s="1"/>
      <c r="ADQ287" s="1"/>
      <c r="ADR287" s="1"/>
      <c r="ADS287" s="1"/>
      <c r="ADT287" s="1"/>
      <c r="ADU287" s="1"/>
      <c r="ADV287" s="1"/>
      <c r="ADW287" s="1"/>
      <c r="ADX287" s="1"/>
      <c r="ADY287" s="1"/>
      <c r="ADZ287" s="1"/>
      <c r="AEA287" s="1"/>
      <c r="AEB287" s="1"/>
      <c r="AEC287" s="1"/>
      <c r="AED287" s="1"/>
      <c r="AEE287" s="1"/>
      <c r="AEF287" s="1"/>
      <c r="AEG287" s="1"/>
      <c r="AEH287" s="1"/>
      <c r="AEI287" s="1"/>
      <c r="AEJ287" s="1"/>
      <c r="AEK287" s="1"/>
      <c r="AEL287" s="1"/>
      <c r="AEM287" s="1"/>
      <c r="AEN287" s="1"/>
      <c r="AEO287" s="1"/>
      <c r="AEP287" s="1"/>
      <c r="AEQ287" s="1"/>
      <c r="AER287" s="1"/>
      <c r="AES287" s="1"/>
      <c r="AET287" s="1"/>
      <c r="AEU287" s="1"/>
      <c r="AEV287" s="1"/>
      <c r="AEW287" s="1"/>
      <c r="AEX287" s="1"/>
      <c r="AEY287" s="1"/>
      <c r="AEZ287" s="1"/>
      <c r="AFA287" s="1"/>
      <c r="AFB287" s="1"/>
      <c r="AFC287" s="1"/>
      <c r="AFD287" s="1"/>
      <c r="AFE287" s="1"/>
      <c r="AFF287" s="1"/>
      <c r="AFG287" s="1"/>
      <c r="AFH287" s="1"/>
      <c r="AFI287" s="1"/>
      <c r="AFJ287" s="1"/>
      <c r="AFK287" s="1"/>
      <c r="AFL287" s="1"/>
      <c r="AFM287" s="1"/>
      <c r="AFN287" s="1"/>
      <c r="AFO287" s="1"/>
      <c r="AFP287" s="1"/>
      <c r="AFQ287" s="1"/>
      <c r="AFR287" s="1"/>
      <c r="AFS287" s="1"/>
      <c r="AFT287" s="1"/>
      <c r="AFU287" s="1"/>
      <c r="AFV287" s="1"/>
      <c r="AFW287" s="1"/>
      <c r="AFX287" s="1"/>
      <c r="AFY287" s="1"/>
      <c r="AFZ287" s="1"/>
      <c r="AGA287" s="1"/>
      <c r="AGB287" s="1"/>
      <c r="AGC287" s="1"/>
      <c r="AGD287" s="1"/>
      <c r="AGE287" s="1"/>
      <c r="AGF287" s="1"/>
      <c r="AGG287" s="1"/>
      <c r="AGH287" s="1"/>
      <c r="AGI287" s="1"/>
      <c r="AGJ287" s="1"/>
      <c r="AGK287" s="1"/>
      <c r="AGL287" s="1"/>
      <c r="AGM287" s="1"/>
      <c r="AGN287" s="1"/>
      <c r="AGO287" s="1"/>
      <c r="AGP287" s="1"/>
      <c r="AGQ287" s="1"/>
      <c r="AGR287" s="1"/>
      <c r="AGS287" s="1"/>
      <c r="AGT287" s="1"/>
      <c r="AGU287" s="1"/>
      <c r="AGV287" s="1"/>
      <c r="AGW287" s="1"/>
      <c r="AGX287" s="1"/>
      <c r="AGY287" s="1"/>
      <c r="AGZ287" s="1"/>
      <c r="AHA287" s="1"/>
      <c r="AHB287" s="1"/>
      <c r="AHC287" s="1"/>
      <c r="AHD287" s="1"/>
      <c r="AHE287" s="1"/>
      <c r="AHF287" s="1"/>
      <c r="AHG287" s="1"/>
      <c r="AHH287" s="1"/>
      <c r="AHI287" s="1"/>
      <c r="AHJ287" s="1"/>
      <c r="AHK287" s="1"/>
      <c r="AHL287" s="1"/>
      <c r="AHM287" s="1"/>
      <c r="AHN287" s="1"/>
      <c r="AHO287" s="1"/>
      <c r="AHP287" s="1"/>
      <c r="AHQ287" s="1"/>
      <c r="AHR287" s="1"/>
      <c r="AHS287" s="1"/>
      <c r="AHT287" s="1"/>
      <c r="AHU287" s="1"/>
      <c r="AHV287" s="1"/>
      <c r="AHW287" s="1"/>
      <c r="AHX287" s="1"/>
      <c r="AHY287" s="1"/>
      <c r="AHZ287" s="1"/>
      <c r="AIA287" s="1"/>
      <c r="AIB287" s="1"/>
      <c r="AIC287" s="1"/>
      <c r="AID287" s="1"/>
      <c r="AIE287" s="1"/>
      <c r="AIF287" s="1"/>
      <c r="AIG287" s="1"/>
      <c r="AIH287" s="1"/>
      <c r="AII287" s="1"/>
      <c r="AIJ287" s="1"/>
      <c r="AIK287" s="1"/>
      <c r="AIL287" s="1"/>
      <c r="AIM287" s="1"/>
      <c r="AIN287" s="1"/>
      <c r="AIO287" s="1"/>
      <c r="AIP287" s="1"/>
      <c r="AIQ287" s="1"/>
      <c r="AIR287" s="1"/>
      <c r="AIS287" s="1"/>
      <c r="AIT287" s="1"/>
      <c r="AIU287" s="1"/>
      <c r="AIV287" s="1"/>
      <c r="AIW287" s="1"/>
      <c r="AIX287" s="1"/>
      <c r="AIY287" s="1"/>
      <c r="AIZ287" s="1"/>
      <c r="AJA287" s="1"/>
      <c r="AJB287" s="1"/>
      <c r="AJC287" s="1"/>
      <c r="AJD287" s="1"/>
      <c r="AJE287" s="1"/>
      <c r="AJF287" s="1"/>
      <c r="AJG287" s="1"/>
      <c r="AJH287" s="1"/>
      <c r="AJI287" s="1"/>
      <c r="AJJ287" s="1"/>
      <c r="AJK287" s="1"/>
      <c r="AJL287" s="1"/>
      <c r="AJM287" s="1"/>
      <c r="AJN287" s="1"/>
      <c r="AJO287" s="1"/>
      <c r="AJP287" s="1"/>
      <c r="AJQ287" s="1"/>
      <c r="AJR287" s="1"/>
      <c r="AJS287" s="1"/>
      <c r="AJT287" s="1"/>
      <c r="AJU287" s="1"/>
      <c r="AJV287" s="1"/>
      <c r="AJW287" s="1"/>
      <c r="AJX287" s="1"/>
      <c r="AJY287" s="1"/>
      <c r="AJZ287" s="1"/>
      <c r="AKA287" s="1"/>
      <c r="AKB287" s="1"/>
      <c r="AKC287" s="1"/>
      <c r="AKD287" s="1"/>
      <c r="AKE287" s="1"/>
      <c r="AKF287" s="1"/>
      <c r="AKG287" s="1"/>
      <c r="AKH287" s="1"/>
      <c r="AKI287" s="1"/>
      <c r="AKJ287" s="1"/>
      <c r="AKK287" s="1"/>
      <c r="AKL287" s="1"/>
      <c r="AKM287" s="1"/>
      <c r="AKN287" s="1"/>
      <c r="AKO287" s="1"/>
      <c r="AKP287" s="1"/>
      <c r="AKQ287" s="1"/>
      <c r="AKR287" s="1"/>
      <c r="AKS287" s="1"/>
      <c r="AKT287" s="1"/>
      <c r="AKU287" s="1"/>
      <c r="AKV287" s="1"/>
      <c r="AKW287" s="1"/>
      <c r="AKX287" s="1"/>
      <c r="AKY287" s="1"/>
      <c r="AKZ287" s="1"/>
      <c r="ALA287" s="1"/>
      <c r="ALB287" s="1"/>
      <c r="ALC287" s="1"/>
      <c r="ALD287" s="1"/>
      <c r="ALE287" s="1"/>
      <c r="ALF287" s="1"/>
      <c r="ALG287" s="1"/>
      <c r="ALH287" s="1"/>
      <c r="ALI287" s="1"/>
      <c r="ALJ287" s="1"/>
      <c r="ALK287" s="1"/>
      <c r="ALL287" s="1"/>
      <c r="ALM287" s="1"/>
      <c r="ALN287" s="1"/>
      <c r="ALO287" s="1"/>
      <c r="ALP287" s="1"/>
      <c r="ALQ287" s="1"/>
      <c r="ALR287" s="1"/>
      <c r="ALS287" s="1"/>
      <c r="ALT287" s="1"/>
      <c r="ALU287" s="1"/>
      <c r="ALV287" s="1"/>
      <c r="ALW287" s="1"/>
      <c r="ALX287" s="1"/>
      <c r="ALY287" s="1"/>
      <c r="ALZ287" s="1"/>
      <c r="AMA287" s="1"/>
      <c r="AMB287" s="1"/>
      <c r="AMC287" s="1"/>
      <c r="AMD287" s="1"/>
      <c r="AME287" s="1"/>
      <c r="AMF287" s="1"/>
      <c r="AMG287" s="1"/>
      <c r="AMH287" s="1"/>
      <c r="AMI287" s="1"/>
      <c r="AMJ287" s="1"/>
      <c r="AMK287" s="1"/>
      <c r="AML287" s="1"/>
      <c r="AMM287" s="1"/>
      <c r="AMN287" s="1"/>
      <c r="AMO287" s="1"/>
      <c r="AMP287" s="1"/>
      <c r="AMQ287" s="1"/>
      <c r="AMR287" s="1"/>
      <c r="AMS287" s="1"/>
      <c r="AMT287" s="1"/>
      <c r="AMU287" s="1"/>
      <c r="AMV287" s="1"/>
      <c r="AMW287" s="1"/>
      <c r="AMX287" s="1"/>
      <c r="AMY287" s="1"/>
      <c r="AMZ287" s="1"/>
      <c r="ANA287" s="1"/>
      <c r="ANB287" s="1"/>
      <c r="ANC287" s="1"/>
      <c r="AND287" s="1"/>
      <c r="ANE287" s="1"/>
      <c r="ANF287" s="1"/>
      <c r="ANG287" s="1"/>
      <c r="ANH287" s="1"/>
      <c r="ANI287" s="1"/>
      <c r="ANJ287" s="1"/>
      <c r="ANK287" s="1"/>
      <c r="ANL287" s="1"/>
      <c r="ANM287" s="1"/>
      <c r="ANN287" s="1"/>
      <c r="ANO287" s="1"/>
      <c r="ANP287" s="1"/>
      <c r="ANQ287" s="1"/>
      <c r="ANR287" s="1"/>
      <c r="ANS287" s="1"/>
      <c r="ANT287" s="1"/>
      <c r="ANU287" s="1"/>
      <c r="ANV287" s="1"/>
      <c r="ANW287" s="1"/>
      <c r="ANX287" s="1"/>
      <c r="ANY287" s="1"/>
      <c r="ANZ287" s="1"/>
      <c r="AOA287" s="1"/>
      <c r="AOB287" s="1"/>
      <c r="AOC287" s="1"/>
      <c r="AOD287" s="1"/>
      <c r="AOE287" s="1"/>
      <c r="AOF287" s="1"/>
      <c r="AOG287" s="1"/>
      <c r="AOH287" s="1"/>
      <c r="AOI287" s="1"/>
      <c r="AOJ287" s="1"/>
      <c r="AOK287" s="1"/>
      <c r="AOL287" s="1"/>
      <c r="AOM287" s="1"/>
      <c r="AON287" s="1"/>
      <c r="AOO287" s="1"/>
      <c r="AOP287" s="1"/>
      <c r="AOQ287" s="1"/>
      <c r="AOR287" s="1"/>
      <c r="AOS287" s="1"/>
      <c r="AOT287" s="1"/>
      <c r="AOU287" s="1"/>
      <c r="AOV287" s="1"/>
      <c r="AOW287" s="1"/>
      <c r="AOX287" s="1"/>
      <c r="AOY287" s="1"/>
      <c r="AOZ287" s="1"/>
      <c r="APA287" s="1"/>
      <c r="APB287" s="1"/>
      <c r="APC287" s="1"/>
      <c r="APD287" s="1"/>
      <c r="APE287" s="1"/>
      <c r="APF287" s="1"/>
      <c r="APG287" s="1"/>
      <c r="APH287" s="1"/>
      <c r="API287" s="1"/>
      <c r="APJ287" s="1"/>
      <c r="APK287" s="1"/>
      <c r="APL287" s="1"/>
      <c r="APM287" s="1"/>
      <c r="APN287" s="1"/>
      <c r="APO287" s="1"/>
      <c r="APP287" s="1"/>
      <c r="APQ287" s="1"/>
      <c r="APR287" s="1"/>
      <c r="APS287" s="1"/>
      <c r="APT287" s="1"/>
      <c r="APU287" s="1"/>
      <c r="APV287" s="1"/>
      <c r="APW287" s="1"/>
      <c r="APX287" s="1"/>
      <c r="APY287" s="1"/>
      <c r="APZ287" s="1"/>
      <c r="AQA287" s="1"/>
      <c r="AQB287" s="1"/>
      <c r="AQC287" s="1"/>
      <c r="AQD287" s="1"/>
      <c r="AQE287" s="1"/>
      <c r="AQF287" s="1"/>
      <c r="AQG287" s="1"/>
      <c r="AQH287" s="1"/>
      <c r="AQI287" s="1"/>
      <c r="AQJ287" s="1"/>
      <c r="AQK287" s="1"/>
      <c r="AQL287" s="1"/>
      <c r="AQM287" s="1"/>
      <c r="AQN287" s="1"/>
      <c r="AQO287" s="1"/>
      <c r="AQP287" s="1"/>
      <c r="AQQ287" s="1"/>
      <c r="AQR287" s="1"/>
      <c r="AQS287" s="1"/>
      <c r="AQT287" s="1"/>
      <c r="AQU287" s="1"/>
      <c r="AQV287" s="1"/>
      <c r="AQW287" s="1"/>
      <c r="AQX287" s="1"/>
      <c r="AQY287" s="1"/>
      <c r="AQZ287" s="1"/>
      <c r="ARA287" s="1"/>
      <c r="ARB287" s="1"/>
      <c r="ARC287" s="1"/>
      <c r="ARD287" s="1"/>
      <c r="ARE287" s="1"/>
      <c r="ARF287" s="1"/>
      <c r="ARG287" s="1"/>
      <c r="ARH287" s="1"/>
      <c r="ARI287" s="1"/>
      <c r="ARJ287" s="1"/>
      <c r="ARK287" s="1"/>
      <c r="ARL287" s="1"/>
      <c r="ARM287" s="1"/>
      <c r="ARN287" s="1"/>
      <c r="ARO287" s="1"/>
      <c r="ARP287" s="1"/>
      <c r="ARQ287" s="1"/>
      <c r="ARR287" s="1"/>
      <c r="ARS287" s="1"/>
      <c r="ART287" s="1"/>
      <c r="ARU287" s="1"/>
      <c r="ARV287" s="1"/>
      <c r="ARW287" s="1"/>
      <c r="ARX287" s="1"/>
      <c r="ARY287" s="1"/>
      <c r="ARZ287" s="1"/>
      <c r="ASA287" s="1"/>
      <c r="ASB287" s="1"/>
      <c r="ASC287" s="1"/>
      <c r="ASD287" s="1"/>
      <c r="ASE287" s="1"/>
      <c r="ASF287" s="1"/>
      <c r="ASG287" s="1"/>
      <c r="ASH287" s="1"/>
      <c r="ASI287" s="1"/>
      <c r="ASJ287" s="1"/>
      <c r="ASK287" s="1"/>
      <c r="ASL287" s="1"/>
      <c r="ASM287" s="1"/>
      <c r="ASN287" s="1"/>
      <c r="ASO287" s="1"/>
      <c r="ASP287" s="1"/>
      <c r="ASQ287" s="1"/>
      <c r="ASR287" s="1"/>
      <c r="ASS287" s="1"/>
      <c r="AST287" s="1"/>
      <c r="ASU287" s="1"/>
      <c r="ASV287" s="1"/>
      <c r="ASW287" s="1"/>
      <c r="ASX287" s="1"/>
      <c r="ASY287" s="1"/>
      <c r="ASZ287" s="1"/>
      <c r="ATA287" s="1"/>
      <c r="ATB287" s="1"/>
      <c r="ATC287" s="1"/>
      <c r="ATD287" s="1"/>
      <c r="ATE287" s="1"/>
      <c r="ATF287" s="1"/>
      <c r="ATG287" s="1"/>
      <c r="ATH287" s="1"/>
      <c r="ATI287" s="1"/>
      <c r="ATJ287" s="1"/>
      <c r="ATK287" s="1"/>
      <c r="ATL287" s="1"/>
      <c r="ATM287" s="1"/>
      <c r="ATN287" s="1"/>
      <c r="ATO287" s="1"/>
      <c r="ATP287" s="1"/>
      <c r="ATQ287" s="1"/>
      <c r="ATR287" s="1"/>
      <c r="ATS287" s="1"/>
      <c r="ATT287" s="1"/>
      <c r="ATU287" s="1"/>
      <c r="ATV287" s="1"/>
      <c r="ATW287" s="1"/>
      <c r="ATX287" s="1"/>
      <c r="ATY287" s="1"/>
      <c r="ATZ287" s="1"/>
      <c r="AUA287" s="1"/>
      <c r="AUB287" s="1"/>
      <c r="AUC287" s="1"/>
      <c r="AUD287" s="1"/>
      <c r="AUE287" s="1"/>
      <c r="AUF287" s="1"/>
      <c r="AUG287" s="1"/>
      <c r="AUH287" s="1"/>
      <c r="AUI287" s="1"/>
      <c r="AUJ287" s="1"/>
      <c r="AUK287" s="1"/>
      <c r="AUL287" s="1"/>
      <c r="AUM287" s="1"/>
      <c r="AUN287" s="1"/>
      <c r="AUO287" s="1"/>
      <c r="AUP287" s="1"/>
      <c r="AUQ287" s="1"/>
      <c r="AUR287" s="1"/>
      <c r="AUS287" s="1"/>
      <c r="AUT287" s="1"/>
      <c r="AUU287" s="1"/>
      <c r="AUV287" s="1"/>
      <c r="AUW287" s="1"/>
      <c r="AUX287" s="1"/>
      <c r="AUY287" s="1"/>
      <c r="AUZ287" s="1"/>
      <c r="AVA287" s="1"/>
      <c r="AVB287" s="1"/>
      <c r="AVC287" s="1"/>
      <c r="AVD287" s="1"/>
      <c r="AVE287" s="1"/>
      <c r="AVF287" s="1"/>
      <c r="AVG287" s="1"/>
      <c r="AVH287" s="1"/>
      <c r="AVI287" s="1"/>
      <c r="AVJ287" s="1"/>
      <c r="AVK287" s="1"/>
      <c r="AVL287" s="1"/>
      <c r="AVM287" s="1"/>
      <c r="AVN287" s="1"/>
      <c r="AVO287" s="1"/>
      <c r="AVP287" s="1"/>
      <c r="AVQ287" s="1"/>
      <c r="AVR287" s="1"/>
      <c r="AVS287" s="1"/>
      <c r="AVT287" s="1"/>
      <c r="AVU287" s="1"/>
      <c r="AVV287" s="1"/>
      <c r="AVW287" s="1"/>
      <c r="AVX287" s="1"/>
      <c r="AVY287" s="1"/>
      <c r="AVZ287" s="1"/>
      <c r="AWA287" s="1"/>
      <c r="AWB287" s="1"/>
      <c r="AWC287" s="1"/>
      <c r="AWD287" s="1"/>
      <c r="AWE287" s="1"/>
      <c r="AWF287" s="1"/>
      <c r="AWG287" s="1"/>
      <c r="AWH287" s="1"/>
      <c r="AWI287" s="1"/>
      <c r="AWJ287" s="1"/>
      <c r="AWK287" s="1"/>
      <c r="AWL287" s="1"/>
      <c r="AWM287" s="1"/>
      <c r="AWN287" s="1"/>
      <c r="AWO287" s="1"/>
      <c r="AWP287" s="1"/>
      <c r="AWQ287" s="1"/>
      <c r="AWR287" s="1"/>
      <c r="AWS287" s="1"/>
      <c r="AWT287" s="1"/>
      <c r="AWU287" s="1"/>
      <c r="AWV287" s="1"/>
      <c r="AWW287" s="1"/>
      <c r="AWX287" s="1"/>
      <c r="AWY287" s="1"/>
      <c r="AWZ287" s="1"/>
      <c r="AXA287" s="1"/>
      <c r="AXB287" s="1"/>
      <c r="AXC287" s="1"/>
      <c r="AXD287" s="1"/>
      <c r="AXE287" s="1"/>
      <c r="AXF287" s="1"/>
      <c r="AXG287" s="1"/>
      <c r="AXH287" s="1"/>
      <c r="AXI287" s="1"/>
      <c r="AXJ287" s="1"/>
      <c r="AXK287" s="1"/>
      <c r="AXL287" s="1"/>
      <c r="AXM287" s="1"/>
      <c r="AXN287" s="1"/>
      <c r="AXO287" s="1"/>
      <c r="AXP287" s="1"/>
      <c r="AXQ287" s="1"/>
      <c r="AXR287" s="1"/>
      <c r="AXS287" s="1"/>
      <c r="AXT287" s="1"/>
      <c r="AXU287" s="1"/>
      <c r="AXV287" s="1"/>
      <c r="AXW287" s="1"/>
      <c r="AXX287" s="1"/>
      <c r="AXY287" s="1"/>
      <c r="AXZ287" s="1"/>
      <c r="AYA287" s="1"/>
      <c r="AYB287" s="1"/>
      <c r="AYC287" s="1"/>
      <c r="AYD287" s="1"/>
      <c r="AYE287" s="1"/>
      <c r="AYF287" s="1"/>
      <c r="AYG287" s="1"/>
      <c r="AYH287" s="1"/>
      <c r="AYI287" s="1"/>
      <c r="AYJ287" s="1"/>
      <c r="AYK287" s="1"/>
      <c r="AYL287" s="1"/>
      <c r="AYM287" s="1"/>
      <c r="AYN287" s="1"/>
      <c r="AYO287" s="1"/>
      <c r="AYP287" s="1"/>
      <c r="AYQ287" s="1"/>
      <c r="AYR287" s="1"/>
      <c r="AYS287" s="1"/>
      <c r="AYT287" s="1"/>
      <c r="AYU287" s="1"/>
      <c r="AYV287" s="1"/>
      <c r="AYW287" s="1"/>
      <c r="AYX287" s="1"/>
      <c r="AYY287" s="1"/>
      <c r="AYZ287" s="1"/>
      <c r="AZA287" s="1"/>
      <c r="AZB287" s="1"/>
      <c r="AZC287" s="1"/>
      <c r="AZD287" s="1"/>
      <c r="AZE287" s="1"/>
      <c r="AZF287" s="1"/>
      <c r="AZG287" s="1"/>
      <c r="AZH287" s="1"/>
      <c r="AZI287" s="1"/>
      <c r="AZJ287" s="1"/>
      <c r="AZK287" s="1"/>
      <c r="AZL287" s="1"/>
      <c r="AZM287" s="1"/>
      <c r="AZN287" s="1"/>
      <c r="AZO287" s="1"/>
      <c r="AZP287" s="1"/>
      <c r="AZQ287" s="1"/>
      <c r="AZR287" s="1"/>
      <c r="AZS287" s="1"/>
      <c r="AZT287" s="1"/>
      <c r="AZU287" s="1"/>
      <c r="AZV287" s="1"/>
      <c r="AZW287" s="1"/>
      <c r="AZX287" s="1"/>
      <c r="AZY287" s="1"/>
      <c r="AZZ287" s="1"/>
      <c r="BAA287" s="1"/>
      <c r="BAB287" s="1"/>
      <c r="BAC287" s="1"/>
      <c r="BAD287" s="1"/>
      <c r="BAE287" s="1"/>
      <c r="BAF287" s="1"/>
      <c r="BAG287" s="1"/>
      <c r="BAH287" s="1"/>
      <c r="BAI287" s="1"/>
      <c r="BAJ287" s="1"/>
      <c r="BAK287" s="1"/>
      <c r="BAL287" s="1"/>
      <c r="BAM287" s="1"/>
      <c r="BAN287" s="1"/>
      <c r="BAO287" s="1"/>
      <c r="BAP287" s="1"/>
      <c r="BAQ287" s="1"/>
      <c r="BAR287" s="1"/>
      <c r="BAS287" s="1"/>
      <c r="BAT287" s="1"/>
      <c r="BAU287" s="1"/>
      <c r="BAV287" s="1"/>
      <c r="BAW287" s="1"/>
      <c r="BAX287" s="1"/>
      <c r="BAY287" s="1"/>
      <c r="BAZ287" s="1"/>
      <c r="BBA287" s="1"/>
      <c r="BBB287" s="1"/>
      <c r="BBC287" s="1"/>
      <c r="BBD287" s="1"/>
      <c r="BBE287" s="1"/>
      <c r="BBF287" s="1"/>
      <c r="BBG287" s="1"/>
      <c r="BBH287" s="1"/>
      <c r="BBI287" s="1"/>
      <c r="BBJ287" s="1"/>
      <c r="BBK287" s="1"/>
      <c r="BBL287" s="1"/>
      <c r="BBM287" s="1"/>
      <c r="BBN287" s="1"/>
      <c r="BBO287" s="1"/>
      <c r="BBP287" s="1"/>
      <c r="BBQ287" s="1"/>
      <c r="BBR287" s="1"/>
      <c r="BBS287" s="1"/>
      <c r="BBT287" s="1"/>
      <c r="BBU287" s="1"/>
      <c r="BBV287" s="1"/>
      <c r="BBW287" s="1"/>
      <c r="BBX287" s="1"/>
      <c r="BBY287" s="1"/>
      <c r="BBZ287" s="1"/>
      <c r="BCA287" s="1"/>
      <c r="BCB287" s="1"/>
      <c r="BCC287" s="1"/>
      <c r="BCD287" s="1"/>
      <c r="BCE287" s="1"/>
      <c r="BCF287" s="1"/>
      <c r="BCG287" s="1"/>
      <c r="BCH287" s="1"/>
      <c r="BCI287" s="1"/>
      <c r="BCJ287" s="1"/>
      <c r="BCK287" s="1"/>
      <c r="BCL287" s="1"/>
      <c r="BCM287" s="1"/>
      <c r="BCN287" s="1"/>
      <c r="BCO287" s="1"/>
      <c r="BCP287" s="1"/>
      <c r="BCQ287" s="1"/>
      <c r="BCR287" s="1"/>
      <c r="BCS287" s="1"/>
      <c r="BCT287" s="1"/>
      <c r="BCU287" s="1"/>
      <c r="BCV287" s="1"/>
      <c r="BCW287" s="1"/>
      <c r="BCX287" s="1"/>
      <c r="BCY287" s="1"/>
      <c r="BCZ287" s="1"/>
      <c r="BDA287" s="1"/>
      <c r="BDB287" s="1"/>
      <c r="BDC287" s="1"/>
      <c r="BDD287" s="1"/>
      <c r="BDE287" s="1"/>
      <c r="BDF287" s="1"/>
      <c r="BDG287" s="1"/>
      <c r="BDH287" s="1"/>
      <c r="BDI287" s="1"/>
      <c r="BDJ287" s="1"/>
      <c r="BDK287" s="1"/>
      <c r="BDL287" s="1"/>
      <c r="BDM287" s="1"/>
      <c r="BDN287" s="1"/>
      <c r="BDO287" s="1"/>
      <c r="BDP287" s="1"/>
      <c r="BDQ287" s="1"/>
      <c r="BDR287" s="1"/>
      <c r="BDS287" s="1"/>
      <c r="BDT287" s="1"/>
      <c r="BDU287" s="1"/>
      <c r="BDV287" s="1"/>
      <c r="BDW287" s="1"/>
      <c r="BDX287" s="1"/>
      <c r="BDY287" s="1"/>
      <c r="BDZ287" s="1"/>
      <c r="BEA287" s="1"/>
      <c r="BEB287" s="1"/>
      <c r="BEC287" s="1"/>
      <c r="BED287" s="1"/>
      <c r="BEE287" s="1"/>
      <c r="BEF287" s="1"/>
      <c r="BEG287" s="1"/>
      <c r="BEH287" s="1"/>
      <c r="BEI287" s="1"/>
      <c r="BEJ287" s="1"/>
      <c r="BEK287" s="1"/>
      <c r="BEL287" s="1"/>
      <c r="BEM287" s="1"/>
      <c r="BEN287" s="1"/>
      <c r="BEO287" s="1"/>
      <c r="BEP287" s="1"/>
      <c r="BEQ287" s="1"/>
      <c r="BER287" s="1"/>
      <c r="BES287" s="1"/>
      <c r="BET287" s="1"/>
      <c r="BEU287" s="1"/>
      <c r="BEV287" s="1"/>
      <c r="BEW287" s="1"/>
      <c r="BEX287" s="1"/>
      <c r="BEY287" s="1"/>
      <c r="BEZ287" s="1"/>
      <c r="BFA287" s="1"/>
      <c r="BFB287" s="1"/>
      <c r="BFC287" s="1"/>
      <c r="BFD287" s="1"/>
      <c r="BFE287" s="1"/>
      <c r="BFF287" s="1"/>
      <c r="BFG287" s="1"/>
      <c r="BFH287" s="1"/>
      <c r="BFI287" s="1"/>
      <c r="BFJ287" s="1"/>
      <c r="BFK287" s="1"/>
      <c r="BFL287" s="1"/>
      <c r="BFM287" s="1"/>
      <c r="BFN287" s="1"/>
      <c r="BFO287" s="1"/>
      <c r="BFP287" s="1"/>
      <c r="BFQ287" s="1"/>
      <c r="BFR287" s="1"/>
      <c r="BFS287" s="1"/>
      <c r="BFT287" s="1"/>
      <c r="BFU287" s="1"/>
      <c r="BFV287" s="1"/>
      <c r="BFW287" s="1"/>
      <c r="BFX287" s="1"/>
      <c r="BFY287" s="1"/>
      <c r="BFZ287" s="1"/>
      <c r="BGA287" s="1"/>
      <c r="BGB287" s="1"/>
      <c r="BGC287" s="1"/>
      <c r="BGD287" s="1"/>
      <c r="BGE287" s="1"/>
      <c r="BGF287" s="1"/>
      <c r="BGG287" s="1"/>
      <c r="BGH287" s="1"/>
      <c r="BGI287" s="1"/>
      <c r="BGJ287" s="1"/>
      <c r="BGK287" s="1"/>
      <c r="BGL287" s="1"/>
      <c r="BGM287" s="1"/>
      <c r="BGN287" s="1"/>
      <c r="BGO287" s="1"/>
      <c r="BGP287" s="1"/>
      <c r="BGQ287" s="1"/>
      <c r="BGR287" s="1"/>
      <c r="BGS287" s="1"/>
      <c r="BGT287" s="1"/>
      <c r="BGU287" s="1"/>
      <c r="BGV287" s="1"/>
      <c r="BGW287" s="1"/>
      <c r="BGX287" s="1"/>
      <c r="BGY287" s="1"/>
      <c r="BGZ287" s="1"/>
      <c r="BHA287" s="1"/>
      <c r="BHB287" s="1"/>
      <c r="BHC287" s="1"/>
      <c r="BHD287" s="1"/>
      <c r="BHE287" s="1"/>
      <c r="BHF287" s="1"/>
      <c r="BHG287" s="1"/>
      <c r="BHH287" s="1"/>
      <c r="BHI287" s="1"/>
      <c r="BHJ287" s="1"/>
      <c r="BHK287" s="1"/>
      <c r="BHL287" s="1"/>
      <c r="BHM287" s="1"/>
      <c r="BHN287" s="1"/>
      <c r="BHO287" s="1"/>
      <c r="BHP287" s="1"/>
      <c r="BHQ287" s="1"/>
      <c r="BHR287" s="1"/>
      <c r="BHS287" s="1"/>
      <c r="BHT287" s="1"/>
      <c r="BHU287" s="1"/>
      <c r="BHV287" s="1"/>
      <c r="BHW287" s="1"/>
      <c r="BHX287" s="1"/>
      <c r="BHY287" s="1"/>
      <c r="BHZ287" s="1"/>
      <c r="BIA287" s="1"/>
      <c r="BIB287" s="1"/>
      <c r="BIC287" s="1"/>
      <c r="BID287" s="1"/>
      <c r="BIE287" s="1"/>
      <c r="BIF287" s="1"/>
      <c r="BIG287" s="1"/>
      <c r="BIH287" s="1"/>
      <c r="BII287" s="1"/>
      <c r="BIJ287" s="1"/>
      <c r="BIK287" s="1"/>
      <c r="BIL287" s="1"/>
      <c r="BIM287" s="1"/>
      <c r="BIN287" s="1"/>
      <c r="BIO287" s="1"/>
      <c r="BIP287" s="1"/>
      <c r="BIQ287" s="1"/>
      <c r="BIR287" s="1"/>
      <c r="BIS287" s="1"/>
      <c r="BIT287" s="1"/>
      <c r="BIU287" s="1"/>
      <c r="BIV287" s="1"/>
      <c r="BIW287" s="1"/>
      <c r="BIX287" s="1"/>
      <c r="BIY287" s="1"/>
      <c r="BIZ287" s="1"/>
      <c r="BJA287" s="1"/>
      <c r="BJB287" s="1"/>
      <c r="BJC287" s="1"/>
      <c r="BJD287" s="1"/>
      <c r="BJE287" s="1"/>
      <c r="BJF287" s="1"/>
      <c r="BJG287" s="1"/>
      <c r="BJH287" s="1"/>
      <c r="BJI287" s="1"/>
      <c r="BJJ287" s="1"/>
      <c r="BJK287" s="1"/>
      <c r="BJL287" s="1"/>
      <c r="BJM287" s="1"/>
      <c r="BJN287" s="1"/>
      <c r="BJO287" s="1"/>
      <c r="BJP287" s="1"/>
      <c r="BJQ287" s="1"/>
      <c r="BJR287" s="1"/>
      <c r="BJS287" s="1"/>
      <c r="BJT287" s="1"/>
      <c r="BJU287" s="1"/>
      <c r="BJV287" s="1"/>
      <c r="BJW287" s="1"/>
      <c r="BJX287" s="1"/>
      <c r="BJY287" s="1"/>
      <c r="BJZ287" s="1"/>
      <c r="BKA287" s="1"/>
      <c r="BKB287" s="1"/>
      <c r="BKC287" s="1"/>
      <c r="BKD287" s="1"/>
      <c r="BKE287" s="1"/>
      <c r="BKF287" s="1"/>
      <c r="BKG287" s="1"/>
      <c r="BKH287" s="1"/>
      <c r="BKI287" s="1"/>
      <c r="BKJ287" s="1"/>
      <c r="BKK287" s="1"/>
      <c r="BKL287" s="1"/>
      <c r="BKM287" s="1"/>
      <c r="BKN287" s="1"/>
      <c r="BKO287" s="1"/>
      <c r="BKP287" s="1"/>
      <c r="BKQ287" s="1"/>
      <c r="BKR287" s="1"/>
      <c r="BKS287" s="1"/>
      <c r="BKT287" s="1"/>
      <c r="BKU287" s="1"/>
      <c r="BKV287" s="1"/>
      <c r="BKW287" s="1"/>
      <c r="BKX287" s="1"/>
      <c r="BKY287" s="1"/>
      <c r="BKZ287" s="1"/>
      <c r="BLA287" s="1"/>
      <c r="BLB287" s="1"/>
      <c r="BLC287" s="1"/>
      <c r="BLD287" s="1"/>
      <c r="BLE287" s="1"/>
      <c r="BLF287" s="1"/>
      <c r="BLG287" s="1"/>
      <c r="BLH287" s="1"/>
      <c r="BLI287" s="1"/>
      <c r="BLJ287" s="1"/>
      <c r="BLK287" s="1"/>
      <c r="BLL287" s="1"/>
      <c r="BLM287" s="1"/>
      <c r="BLN287" s="1"/>
      <c r="BLO287" s="1"/>
      <c r="BLP287" s="1"/>
      <c r="BLQ287" s="1"/>
      <c r="BLR287" s="1"/>
      <c r="BLS287" s="1"/>
      <c r="BLT287" s="1"/>
      <c r="BLU287" s="1"/>
      <c r="BLV287" s="1"/>
      <c r="BLW287" s="1"/>
      <c r="BLX287" s="1"/>
      <c r="BLY287" s="1"/>
      <c r="BLZ287" s="1"/>
      <c r="BMA287" s="1"/>
      <c r="BMB287" s="1"/>
      <c r="BMC287" s="1"/>
      <c r="BMD287" s="1"/>
      <c r="BME287" s="1"/>
      <c r="BMF287" s="1"/>
      <c r="BMG287" s="1"/>
      <c r="BMH287" s="1"/>
      <c r="BMI287" s="1"/>
      <c r="BMJ287" s="1"/>
      <c r="BMK287" s="1"/>
      <c r="BML287" s="1"/>
      <c r="BMM287" s="1"/>
      <c r="BMN287" s="1"/>
      <c r="BMO287" s="1"/>
      <c r="BMP287" s="1"/>
      <c r="BMQ287" s="1"/>
      <c r="BMR287" s="1"/>
      <c r="BMS287" s="1"/>
      <c r="BMT287" s="1"/>
      <c r="BMU287" s="1"/>
      <c r="BMV287" s="1"/>
      <c r="BMW287" s="1"/>
      <c r="BMX287" s="1"/>
      <c r="BMY287" s="1"/>
      <c r="BMZ287" s="1"/>
      <c r="BNA287" s="1"/>
      <c r="BNB287" s="1"/>
      <c r="BNC287" s="1"/>
      <c r="BND287" s="1"/>
      <c r="BNE287" s="1"/>
      <c r="BNF287" s="1"/>
      <c r="BNG287" s="1"/>
      <c r="BNH287" s="1"/>
      <c r="BNI287" s="1"/>
      <c r="BNJ287" s="1"/>
      <c r="BNK287" s="1"/>
      <c r="BNL287" s="1"/>
      <c r="BNM287" s="1"/>
      <c r="BNN287" s="1"/>
      <c r="BNO287" s="1"/>
      <c r="BNP287" s="1"/>
      <c r="BNQ287" s="1"/>
      <c r="BNR287" s="1"/>
      <c r="BNS287" s="1"/>
      <c r="BNT287" s="1"/>
      <c r="BNU287" s="1"/>
      <c r="BNV287" s="1"/>
      <c r="BNW287" s="1"/>
      <c r="BNX287" s="1"/>
      <c r="BNY287" s="1"/>
      <c r="BNZ287" s="1"/>
      <c r="BOA287" s="1"/>
      <c r="BOB287" s="1"/>
      <c r="BOC287" s="1"/>
      <c r="BOD287" s="1"/>
      <c r="BOE287" s="1"/>
      <c r="BOF287" s="1"/>
      <c r="BOG287" s="1"/>
      <c r="BOH287" s="1"/>
      <c r="BOI287" s="1"/>
      <c r="BOJ287" s="1"/>
      <c r="BOK287" s="1"/>
      <c r="BOL287" s="1"/>
      <c r="BOM287" s="1"/>
      <c r="BON287" s="1"/>
      <c r="BOO287" s="1"/>
      <c r="BOP287" s="1"/>
      <c r="BOQ287" s="1"/>
      <c r="BOR287" s="1"/>
      <c r="BOS287" s="1"/>
      <c r="BOT287" s="1"/>
      <c r="BOU287" s="1"/>
      <c r="BOV287" s="1"/>
      <c r="BOW287" s="1"/>
      <c r="BOX287" s="1"/>
      <c r="BOY287" s="1"/>
      <c r="BOZ287" s="1"/>
      <c r="BPA287" s="1"/>
      <c r="BPB287" s="1"/>
      <c r="BPC287" s="1"/>
      <c r="BPD287" s="1"/>
      <c r="BPE287" s="1"/>
      <c r="BPF287" s="1"/>
      <c r="BPG287" s="1"/>
      <c r="BPH287" s="1"/>
      <c r="BPI287" s="1"/>
      <c r="BPJ287" s="1"/>
      <c r="BPK287" s="1"/>
      <c r="BPL287" s="1"/>
      <c r="BPM287" s="1"/>
      <c r="BPN287" s="1"/>
      <c r="BPO287" s="1"/>
      <c r="BPP287" s="1"/>
      <c r="BPQ287" s="1"/>
      <c r="BPR287" s="1"/>
      <c r="BPS287" s="1"/>
      <c r="BPT287" s="1"/>
      <c r="BPU287" s="1"/>
      <c r="BPV287" s="1"/>
      <c r="BPW287" s="1"/>
      <c r="BPX287" s="1"/>
      <c r="BPY287" s="1"/>
      <c r="BPZ287" s="1"/>
      <c r="BQA287" s="1"/>
      <c r="BQB287" s="1"/>
      <c r="BQC287" s="1"/>
      <c r="BQD287" s="1"/>
      <c r="BQE287" s="1"/>
      <c r="BQF287" s="1"/>
      <c r="BQG287" s="1"/>
      <c r="BQH287" s="1"/>
      <c r="BQI287" s="1"/>
      <c r="BQJ287" s="1"/>
      <c r="BQK287" s="1"/>
      <c r="BQL287" s="1"/>
      <c r="BQM287" s="1"/>
      <c r="BQN287" s="1"/>
      <c r="BQO287" s="1"/>
      <c r="BQP287" s="1"/>
      <c r="BQQ287" s="1"/>
      <c r="BQR287" s="1"/>
      <c r="BQS287" s="1"/>
      <c r="BQT287" s="1"/>
      <c r="BQU287" s="1"/>
      <c r="BQV287" s="1"/>
      <c r="BQW287" s="1"/>
      <c r="BQX287" s="1"/>
      <c r="BQY287" s="1"/>
      <c r="BQZ287" s="1"/>
      <c r="BRA287" s="1"/>
      <c r="BRB287" s="1"/>
      <c r="BRC287" s="1"/>
      <c r="BRD287" s="1"/>
      <c r="BRE287" s="1"/>
      <c r="BRF287" s="1"/>
      <c r="BRG287" s="1"/>
      <c r="BRH287" s="1"/>
      <c r="BRI287" s="1"/>
      <c r="BRJ287" s="1"/>
      <c r="BRK287" s="1"/>
      <c r="BRL287" s="1"/>
      <c r="BRM287" s="1"/>
      <c r="BRN287" s="1"/>
      <c r="BRO287" s="1"/>
      <c r="BRP287" s="1"/>
      <c r="BRQ287" s="1"/>
      <c r="BRR287" s="1"/>
      <c r="BRS287" s="1"/>
      <c r="BRT287" s="1"/>
      <c r="BRU287" s="1"/>
      <c r="BRV287" s="1"/>
      <c r="BRW287" s="1"/>
      <c r="BRX287" s="1"/>
      <c r="BRY287" s="1"/>
      <c r="BRZ287" s="1"/>
      <c r="BSA287" s="1"/>
      <c r="BSB287" s="1"/>
      <c r="BSC287" s="1"/>
      <c r="BSD287" s="1"/>
      <c r="BSE287" s="1"/>
      <c r="BSF287" s="1"/>
      <c r="BSG287" s="1"/>
      <c r="BSH287" s="1"/>
      <c r="BSI287" s="1"/>
      <c r="BSJ287" s="1"/>
      <c r="BSK287" s="1"/>
      <c r="BSL287" s="1"/>
      <c r="BSM287" s="1"/>
      <c r="BSN287" s="1"/>
      <c r="BSO287" s="1"/>
      <c r="BSP287" s="1"/>
      <c r="BSQ287" s="1"/>
      <c r="BSR287" s="1"/>
      <c r="BSS287" s="1"/>
      <c r="BST287" s="1"/>
      <c r="BSU287" s="1"/>
      <c r="BSV287" s="1"/>
      <c r="BSW287" s="1"/>
      <c r="BSX287" s="1"/>
      <c r="BSY287" s="1"/>
      <c r="BSZ287" s="1"/>
      <c r="BTA287" s="1"/>
      <c r="BTB287" s="1"/>
      <c r="BTC287" s="1"/>
      <c r="BTD287" s="1"/>
      <c r="BTE287" s="1"/>
      <c r="BTF287" s="1"/>
      <c r="BTG287" s="1"/>
      <c r="BTH287" s="1"/>
      <c r="BTI287" s="1"/>
      <c r="BTJ287" s="1"/>
      <c r="BTK287" s="1"/>
      <c r="BTL287" s="1"/>
      <c r="BTM287" s="1"/>
      <c r="BTN287" s="1"/>
      <c r="BTO287" s="1"/>
      <c r="BTP287" s="1"/>
      <c r="BTQ287" s="1"/>
      <c r="BTR287" s="1"/>
      <c r="BTS287" s="1"/>
      <c r="BTT287" s="1"/>
      <c r="BTU287" s="1"/>
    </row>
    <row r="288" spans="1:1893" s="34" customFormat="1" ht="17.100000000000001" customHeight="1">
      <c r="A288" s="43"/>
      <c r="B288" s="43" t="s">
        <v>94</v>
      </c>
      <c r="C288" s="43"/>
      <c r="D288" s="43"/>
      <c r="E288" s="39"/>
      <c r="F288" s="50" t="s">
        <v>168</v>
      </c>
      <c r="G288" s="47">
        <v>8000</v>
      </c>
      <c r="H288" s="47">
        <f>I288-G288</f>
        <v>11550</v>
      </c>
      <c r="I288" s="47">
        <v>19550</v>
      </c>
    </row>
    <row r="289" spans="1:9" s="34" customFormat="1" ht="15.75">
      <c r="A289" s="43"/>
      <c r="B289" s="43" t="s">
        <v>101</v>
      </c>
      <c r="C289" s="43"/>
      <c r="D289" s="43"/>
      <c r="E289" s="39"/>
      <c r="F289" s="50" t="s">
        <v>41</v>
      </c>
      <c r="G289" s="47">
        <v>11000</v>
      </c>
      <c r="H289" s="47">
        <f>I289-G289</f>
        <v>-6250</v>
      </c>
      <c r="I289" s="47">
        <v>4750</v>
      </c>
    </row>
    <row r="290" spans="1:9" s="34" customFormat="1" ht="16.5" customHeight="1">
      <c r="A290" s="43"/>
      <c r="B290" s="43"/>
      <c r="C290" s="43"/>
      <c r="D290" s="40"/>
      <c r="E290" s="126"/>
      <c r="F290" s="118"/>
      <c r="G290" s="47"/>
      <c r="H290" s="47"/>
      <c r="I290" s="47"/>
    </row>
    <row r="291" spans="1:9" s="34" customFormat="1" ht="15.75">
      <c r="A291" s="43"/>
      <c r="B291" s="43"/>
      <c r="C291" s="43"/>
      <c r="D291" s="40"/>
      <c r="E291" s="126"/>
      <c r="F291" s="118"/>
      <c r="G291" s="47"/>
      <c r="H291" s="47"/>
      <c r="I291" s="47"/>
    </row>
    <row r="292" spans="1:9" s="34" customFormat="1" ht="15.75" customHeight="1">
      <c r="A292" s="43"/>
      <c r="B292" s="43"/>
      <c r="C292" s="43"/>
      <c r="D292" s="38" t="s">
        <v>325</v>
      </c>
      <c r="E292" s="751" t="s">
        <v>192</v>
      </c>
      <c r="F292" s="752"/>
      <c r="G292" s="41">
        <f>G296</f>
        <v>0</v>
      </c>
      <c r="H292" s="41">
        <f t="shared" ref="H292:I292" si="104">H296</f>
        <v>0</v>
      </c>
      <c r="I292" s="41">
        <f t="shared" si="104"/>
        <v>0</v>
      </c>
    </row>
    <row r="293" spans="1:9" s="34" customFormat="1" ht="15.75">
      <c r="A293" s="43"/>
      <c r="B293" s="43"/>
      <c r="C293" s="43"/>
      <c r="D293" s="39"/>
      <c r="E293" s="38" t="s">
        <v>190</v>
      </c>
      <c r="F293" s="42" t="s">
        <v>191</v>
      </c>
      <c r="G293" s="41">
        <f>G295</f>
        <v>0</v>
      </c>
      <c r="H293" s="41">
        <f t="shared" ref="H293:I293" si="105">H295</f>
        <v>0</v>
      </c>
      <c r="I293" s="41">
        <f t="shared" si="105"/>
        <v>0</v>
      </c>
    </row>
    <row r="294" spans="1:9" s="34" customFormat="1" ht="15.75">
      <c r="A294" s="43"/>
      <c r="B294" s="43"/>
      <c r="C294" s="43"/>
      <c r="D294" s="39"/>
      <c r="E294" s="38"/>
      <c r="F294" s="44" t="s">
        <v>123</v>
      </c>
      <c r="G294" s="41">
        <v>0</v>
      </c>
      <c r="H294" s="41">
        <v>0</v>
      </c>
      <c r="I294" s="41">
        <v>0</v>
      </c>
    </row>
    <row r="295" spans="1:9" s="34" customFormat="1" ht="15.75">
      <c r="A295" s="43"/>
      <c r="B295" s="43"/>
      <c r="C295" s="43"/>
      <c r="D295" s="39"/>
      <c r="E295" s="39"/>
      <c r="F295" s="45" t="s">
        <v>124</v>
      </c>
      <c r="G295" s="41">
        <f>G296</f>
        <v>0</v>
      </c>
      <c r="H295" s="41">
        <f t="shared" ref="H295:I295" si="106">H296</f>
        <v>0</v>
      </c>
      <c r="I295" s="41">
        <f t="shared" si="106"/>
        <v>0</v>
      </c>
    </row>
    <row r="296" spans="1:9" s="34" customFormat="1" ht="15.75">
      <c r="A296" s="43" t="s">
        <v>91</v>
      </c>
      <c r="B296" s="43"/>
      <c r="C296" s="43"/>
      <c r="D296" s="40"/>
      <c r="E296" s="39"/>
      <c r="F296" s="45" t="s">
        <v>8</v>
      </c>
      <c r="G296" s="46">
        <f>SUM(G297)</f>
        <v>0</v>
      </c>
      <c r="H296" s="46">
        <f t="shared" ref="H296:I296" si="107">SUM(H297)</f>
        <v>0</v>
      </c>
      <c r="I296" s="46">
        <f t="shared" si="107"/>
        <v>0</v>
      </c>
    </row>
    <row r="297" spans="1:9" s="34" customFormat="1" ht="15.75">
      <c r="A297" s="43"/>
      <c r="B297" s="43" t="s">
        <v>147</v>
      </c>
      <c r="C297" s="43"/>
      <c r="D297" s="40"/>
      <c r="E297" s="39"/>
      <c r="F297" s="45" t="s">
        <v>36</v>
      </c>
      <c r="G297" s="46">
        <v>0</v>
      </c>
      <c r="H297" s="46">
        <f>I297-G297</f>
        <v>0</v>
      </c>
      <c r="I297" s="46">
        <v>0</v>
      </c>
    </row>
    <row r="298" spans="1:9" s="34" customFormat="1" ht="15.75">
      <c r="A298" s="43"/>
      <c r="B298" s="43"/>
      <c r="C298" s="43"/>
      <c r="D298" s="40"/>
      <c r="E298" s="39"/>
      <c r="F298" s="48"/>
      <c r="G298" s="47"/>
      <c r="H298" s="47"/>
      <c r="I298" s="47"/>
    </row>
    <row r="299" spans="1:9" s="34" customFormat="1" ht="15.75" customHeight="1">
      <c r="A299" s="43"/>
      <c r="B299" s="43"/>
      <c r="C299" s="43"/>
      <c r="D299" s="38" t="s">
        <v>326</v>
      </c>
      <c r="E299" s="751" t="s">
        <v>193</v>
      </c>
      <c r="F299" s="752"/>
      <c r="G299" s="41">
        <f>G303</f>
        <v>0</v>
      </c>
      <c r="H299" s="41">
        <f t="shared" ref="H299:I299" si="108">H303</f>
        <v>0</v>
      </c>
      <c r="I299" s="41">
        <f t="shared" si="108"/>
        <v>0</v>
      </c>
    </row>
    <row r="300" spans="1:9" s="34" customFormat="1" ht="15.75">
      <c r="A300" s="43"/>
      <c r="B300" s="43"/>
      <c r="C300" s="43"/>
      <c r="D300" s="39"/>
      <c r="E300" s="38" t="s">
        <v>190</v>
      </c>
      <c r="F300" s="42" t="s">
        <v>191</v>
      </c>
      <c r="G300" s="41">
        <f>G302</f>
        <v>0</v>
      </c>
      <c r="H300" s="41">
        <f t="shared" ref="H300:I300" si="109">H302</f>
        <v>0</v>
      </c>
      <c r="I300" s="41">
        <f t="shared" si="109"/>
        <v>0</v>
      </c>
    </row>
    <row r="301" spans="1:9" s="34" customFormat="1" ht="15.75">
      <c r="A301" s="43"/>
      <c r="B301" s="43"/>
      <c r="C301" s="43"/>
      <c r="D301" s="39"/>
      <c r="E301" s="38"/>
      <c r="F301" s="44" t="s">
        <v>123</v>
      </c>
      <c r="G301" s="41">
        <v>0</v>
      </c>
      <c r="H301" s="41">
        <v>0</v>
      </c>
      <c r="I301" s="41">
        <v>0</v>
      </c>
    </row>
    <row r="302" spans="1:9" s="34" customFormat="1" ht="15.75">
      <c r="A302" s="43"/>
      <c r="B302" s="43"/>
      <c r="C302" s="43"/>
      <c r="D302" s="39"/>
      <c r="E302" s="39"/>
      <c r="F302" s="45" t="s">
        <v>124</v>
      </c>
      <c r="G302" s="41">
        <f>G303</f>
        <v>0</v>
      </c>
      <c r="H302" s="41">
        <f t="shared" ref="H302:I302" si="110">H303</f>
        <v>0</v>
      </c>
      <c r="I302" s="41">
        <f t="shared" si="110"/>
        <v>0</v>
      </c>
    </row>
    <row r="303" spans="1:9" s="34" customFormat="1" ht="15.75">
      <c r="A303" s="43" t="s">
        <v>91</v>
      </c>
      <c r="B303" s="43"/>
      <c r="C303" s="43"/>
      <c r="D303" s="43"/>
      <c r="E303" s="39"/>
      <c r="F303" s="48" t="s">
        <v>8</v>
      </c>
      <c r="G303" s="47">
        <f>SUM(G304)</f>
        <v>0</v>
      </c>
      <c r="H303" s="47">
        <f t="shared" ref="H303:I303" si="111">SUM(H304)</f>
        <v>0</v>
      </c>
      <c r="I303" s="47">
        <f t="shared" si="111"/>
        <v>0</v>
      </c>
    </row>
    <row r="304" spans="1:9" s="34" customFormat="1" ht="15.75">
      <c r="A304" s="43"/>
      <c r="B304" s="43" t="s">
        <v>147</v>
      </c>
      <c r="C304" s="43"/>
      <c r="D304" s="43"/>
      <c r="E304" s="39"/>
      <c r="F304" s="48" t="s">
        <v>36</v>
      </c>
      <c r="G304" s="47">
        <v>0</v>
      </c>
      <c r="H304" s="47">
        <f>I304-G304</f>
        <v>0</v>
      </c>
      <c r="I304" s="47">
        <v>0</v>
      </c>
    </row>
    <row r="305" spans="1:9" s="34" customFormat="1" ht="15.75" customHeight="1">
      <c r="A305" s="43"/>
      <c r="B305" s="70"/>
      <c r="C305" s="70"/>
      <c r="D305" s="70"/>
      <c r="E305" s="68"/>
      <c r="F305" s="105"/>
      <c r="G305" s="74"/>
      <c r="H305" s="74"/>
      <c r="I305" s="74"/>
    </row>
    <row r="306" spans="1:9" s="34" customFormat="1" ht="15.75" customHeight="1">
      <c r="A306" s="123"/>
      <c r="B306" s="123"/>
      <c r="C306" s="123"/>
      <c r="D306" s="142"/>
      <c r="E306" s="142"/>
      <c r="F306" s="143" t="s">
        <v>194</v>
      </c>
      <c r="G306" s="145">
        <f>SUM(G307)</f>
        <v>29200</v>
      </c>
      <c r="H306" s="145">
        <f t="shared" ref="H306:I306" si="112">SUM(H307)</f>
        <v>-1100</v>
      </c>
      <c r="I306" s="145">
        <f t="shared" si="112"/>
        <v>28100</v>
      </c>
    </row>
    <row r="307" spans="1:9" s="34" customFormat="1" ht="15.75" customHeight="1">
      <c r="A307" s="113"/>
      <c r="B307" s="113"/>
      <c r="C307" s="113"/>
      <c r="D307" s="101"/>
      <c r="E307" s="101"/>
      <c r="F307" s="127" t="s">
        <v>195</v>
      </c>
      <c r="G307" s="134">
        <f t="shared" ref="G307:I307" si="113">G309+G316</f>
        <v>29200</v>
      </c>
      <c r="H307" s="134">
        <f>H309+H316</f>
        <v>-1100</v>
      </c>
      <c r="I307" s="134">
        <f t="shared" si="113"/>
        <v>28100</v>
      </c>
    </row>
    <row r="308" spans="1:9" s="34" customFormat="1" ht="15.75" customHeight="1">
      <c r="A308" s="43"/>
      <c r="B308" s="43"/>
      <c r="C308" s="43"/>
      <c r="D308" s="39"/>
      <c r="E308" s="126"/>
      <c r="F308" s="135"/>
      <c r="G308" s="41"/>
      <c r="H308" s="41"/>
      <c r="I308" s="41"/>
    </row>
    <row r="309" spans="1:9" s="34" customFormat="1" ht="15.75" customHeight="1">
      <c r="A309" s="43"/>
      <c r="B309" s="43"/>
      <c r="C309" s="43"/>
      <c r="D309" s="117" t="s">
        <v>196</v>
      </c>
      <c r="E309" s="741" t="s">
        <v>197</v>
      </c>
      <c r="F309" s="742"/>
      <c r="G309" s="41">
        <f>SUM(G312)</f>
        <v>7200</v>
      </c>
      <c r="H309" s="41">
        <f t="shared" ref="H309:I309" si="114">SUM(H312)</f>
        <v>-4600</v>
      </c>
      <c r="I309" s="41">
        <f t="shared" si="114"/>
        <v>2600</v>
      </c>
    </row>
    <row r="310" spans="1:9" s="34" customFormat="1" ht="15.75" customHeight="1">
      <c r="A310" s="43"/>
      <c r="B310" s="43"/>
      <c r="C310" s="43"/>
      <c r="D310" s="39"/>
      <c r="E310" s="38" t="s">
        <v>198</v>
      </c>
      <c r="F310" s="42" t="s">
        <v>199</v>
      </c>
      <c r="G310" s="41">
        <f>G311</f>
        <v>7200</v>
      </c>
      <c r="H310" s="41">
        <f t="shared" ref="H310:I310" si="115">H311</f>
        <v>-4600</v>
      </c>
      <c r="I310" s="41">
        <f t="shared" si="115"/>
        <v>2600</v>
      </c>
    </row>
    <row r="311" spans="1:9" s="34" customFormat="1" ht="15.75" customHeight="1">
      <c r="A311" s="43"/>
      <c r="B311" s="43"/>
      <c r="C311" s="43"/>
      <c r="D311" s="39"/>
      <c r="E311" s="39"/>
      <c r="F311" s="44" t="s">
        <v>123</v>
      </c>
      <c r="G311" s="41">
        <f>G312</f>
        <v>7200</v>
      </c>
      <c r="H311" s="41">
        <f t="shared" ref="H311:I311" si="116">H312</f>
        <v>-4600</v>
      </c>
      <c r="I311" s="41">
        <f t="shared" si="116"/>
        <v>2600</v>
      </c>
    </row>
    <row r="312" spans="1:9" s="34" customFormat="1" ht="15.75" customHeight="1">
      <c r="A312" s="39" t="s">
        <v>91</v>
      </c>
      <c r="B312" s="43"/>
      <c r="C312" s="43"/>
      <c r="D312" s="43"/>
      <c r="E312" s="39"/>
      <c r="F312" s="50" t="s">
        <v>8</v>
      </c>
      <c r="G312" s="47">
        <f>+G313+G314</f>
        <v>7200</v>
      </c>
      <c r="H312" s="47">
        <f t="shared" ref="H312:I312" si="117">+H313+H314</f>
        <v>-4600</v>
      </c>
      <c r="I312" s="47">
        <f t="shared" si="117"/>
        <v>2600</v>
      </c>
    </row>
    <row r="313" spans="1:9" s="34" customFormat="1" ht="15.75">
      <c r="A313" s="39"/>
      <c r="B313" s="43" t="s">
        <v>92</v>
      </c>
      <c r="C313" s="43"/>
      <c r="D313" s="43"/>
      <c r="E313" s="39"/>
      <c r="F313" s="50" t="s">
        <v>37</v>
      </c>
      <c r="G313" s="47">
        <v>6000</v>
      </c>
      <c r="H313" s="47">
        <f>I313-G313</f>
        <v>-4600</v>
      </c>
      <c r="I313" s="47">
        <v>1400</v>
      </c>
    </row>
    <row r="314" spans="1:9" s="34" customFormat="1" ht="15.75" customHeight="1">
      <c r="A314" s="39"/>
      <c r="B314" s="43" t="s">
        <v>101</v>
      </c>
      <c r="C314" s="43"/>
      <c r="D314" s="43"/>
      <c r="E314" s="39"/>
      <c r="F314" s="50" t="s">
        <v>41</v>
      </c>
      <c r="G314" s="47">
        <v>1200</v>
      </c>
      <c r="H314" s="47">
        <f>I314-G314</f>
        <v>0</v>
      </c>
      <c r="I314" s="47">
        <v>1200</v>
      </c>
    </row>
    <row r="315" spans="1:9" s="34" customFormat="1" ht="15.75">
      <c r="A315" s="39"/>
      <c r="B315" s="39"/>
      <c r="C315" s="39"/>
      <c r="D315" s="40"/>
      <c r="E315" s="126"/>
      <c r="F315" s="48"/>
      <c r="G315" s="47"/>
      <c r="H315" s="47"/>
      <c r="I315" s="47"/>
    </row>
    <row r="316" spans="1:9" s="34" customFormat="1" ht="15.75">
      <c r="A316" s="68"/>
      <c r="B316" s="68"/>
      <c r="C316" s="68"/>
      <c r="D316" s="114" t="s">
        <v>200</v>
      </c>
      <c r="E316" s="747" t="s">
        <v>201</v>
      </c>
      <c r="F316" s="748"/>
      <c r="G316" s="72">
        <f>SUM(G319)</f>
        <v>22000</v>
      </c>
      <c r="H316" s="72">
        <f t="shared" ref="H316:I316" si="118">SUM(H319)</f>
        <v>3500</v>
      </c>
      <c r="I316" s="72">
        <f t="shared" si="118"/>
        <v>25500</v>
      </c>
    </row>
    <row r="317" spans="1:9" s="34" customFormat="1" ht="15.75">
      <c r="A317" s="68"/>
      <c r="B317" s="68"/>
      <c r="C317" s="68"/>
      <c r="D317" s="68"/>
      <c r="E317" s="67" t="s">
        <v>202</v>
      </c>
      <c r="F317" s="71" t="s">
        <v>203</v>
      </c>
      <c r="G317" s="72">
        <f>G318</f>
        <v>22000</v>
      </c>
      <c r="H317" s="72">
        <f t="shared" ref="H317:I317" si="119">H318</f>
        <v>3500</v>
      </c>
      <c r="I317" s="72">
        <f t="shared" si="119"/>
        <v>25500</v>
      </c>
    </row>
    <row r="318" spans="1:9" s="34" customFormat="1" ht="15.75">
      <c r="A318" s="68"/>
      <c r="B318" s="68"/>
      <c r="C318" s="68"/>
      <c r="D318" s="68"/>
      <c r="E318" s="68"/>
      <c r="F318" s="71" t="s">
        <v>123</v>
      </c>
      <c r="G318" s="72">
        <f>G319</f>
        <v>22000</v>
      </c>
      <c r="H318" s="72">
        <f t="shared" ref="H318:I318" si="120">H319</f>
        <v>3500</v>
      </c>
      <c r="I318" s="72">
        <f t="shared" si="120"/>
        <v>25500</v>
      </c>
    </row>
    <row r="319" spans="1:9" s="34" customFormat="1" ht="15.75">
      <c r="A319" s="68" t="s">
        <v>91</v>
      </c>
      <c r="B319" s="68"/>
      <c r="C319" s="68"/>
      <c r="D319" s="70"/>
      <c r="E319" s="68"/>
      <c r="F319" s="73" t="s">
        <v>8</v>
      </c>
      <c r="G319" s="74">
        <f>+G320+G321</f>
        <v>22000</v>
      </c>
      <c r="H319" s="74">
        <f t="shared" ref="H319:I319" si="121">+H320+H321</f>
        <v>3500</v>
      </c>
      <c r="I319" s="74">
        <f t="shared" si="121"/>
        <v>25500</v>
      </c>
    </row>
    <row r="320" spans="1:9" s="34" customFormat="1" ht="15.75">
      <c r="A320" s="68"/>
      <c r="B320" s="68" t="s">
        <v>92</v>
      </c>
      <c r="C320" s="68"/>
      <c r="D320" s="70"/>
      <c r="E320" s="68"/>
      <c r="F320" s="73" t="s">
        <v>37</v>
      </c>
      <c r="G320" s="74">
        <v>2000</v>
      </c>
      <c r="H320" s="74">
        <f>I320-G320</f>
        <v>-2000</v>
      </c>
      <c r="I320" s="74">
        <v>0</v>
      </c>
    </row>
    <row r="321" spans="1:13" s="34" customFormat="1" ht="23.25">
      <c r="A321" s="68"/>
      <c r="B321" s="68" t="s">
        <v>101</v>
      </c>
      <c r="C321" s="68"/>
      <c r="D321" s="70"/>
      <c r="E321" s="68"/>
      <c r="F321" s="73" t="s">
        <v>41</v>
      </c>
      <c r="G321" s="74">
        <v>20000</v>
      </c>
      <c r="H321" s="74">
        <f>I321-G321</f>
        <v>5500</v>
      </c>
      <c r="I321" s="74">
        <v>25500</v>
      </c>
      <c r="J321" s="285"/>
      <c r="K321" s="285"/>
      <c r="L321" s="285"/>
      <c r="M321" s="285"/>
    </row>
    <row r="322" spans="1:13" s="34" customFormat="1" ht="15.75">
      <c r="A322" s="39"/>
      <c r="B322" s="39"/>
      <c r="C322" s="39"/>
      <c r="D322" s="40"/>
      <c r="E322" s="39"/>
      <c r="F322" s="48"/>
      <c r="G322" s="47"/>
      <c r="H322" s="47"/>
      <c r="I322" s="47"/>
    </row>
    <row r="323" spans="1:13" s="34" customFormat="1" ht="15.75">
      <c r="A323" s="142"/>
      <c r="B323" s="142"/>
      <c r="C323" s="142"/>
      <c r="D323" s="142"/>
      <c r="E323" s="142"/>
      <c r="F323" s="143" t="s">
        <v>204</v>
      </c>
      <c r="G323" s="145">
        <f>G324</f>
        <v>36000</v>
      </c>
      <c r="H323" s="145">
        <f>H324</f>
        <v>-4050</v>
      </c>
      <c r="I323" s="145">
        <f t="shared" ref="I323" si="122">I324</f>
        <v>31950</v>
      </c>
    </row>
    <row r="324" spans="1:13" s="34" customFormat="1" ht="15.75">
      <c r="A324" s="101"/>
      <c r="B324" s="101"/>
      <c r="C324" s="101"/>
      <c r="D324" s="101"/>
      <c r="E324" s="101"/>
      <c r="F324" s="127" t="s">
        <v>205</v>
      </c>
      <c r="G324" s="134">
        <f t="shared" ref="G324:I324" si="123">G325+G331+G344+G337</f>
        <v>36000</v>
      </c>
      <c r="H324" s="134">
        <f>H325+H331+H344+H337</f>
        <v>-4050</v>
      </c>
      <c r="I324" s="134">
        <f t="shared" si="123"/>
        <v>31950</v>
      </c>
    </row>
    <row r="325" spans="1:13" s="34" customFormat="1" ht="15.75">
      <c r="A325" s="39"/>
      <c r="B325" s="39"/>
      <c r="C325" s="39"/>
      <c r="D325" s="117" t="s">
        <v>206</v>
      </c>
      <c r="E325" s="741" t="s">
        <v>207</v>
      </c>
      <c r="F325" s="742"/>
      <c r="G325" s="72">
        <f>SUM(G328)</f>
        <v>3000</v>
      </c>
      <c r="H325" s="72">
        <f t="shared" ref="H325:I325" si="124">SUM(H328)</f>
        <v>-50</v>
      </c>
      <c r="I325" s="72">
        <f t="shared" si="124"/>
        <v>2950</v>
      </c>
    </row>
    <row r="326" spans="1:13" s="34" customFormat="1" ht="15.75">
      <c r="A326" s="39"/>
      <c r="B326" s="39"/>
      <c r="C326" s="39"/>
      <c r="D326" s="39"/>
      <c r="E326" s="38" t="s">
        <v>208</v>
      </c>
      <c r="F326" s="42" t="s">
        <v>209</v>
      </c>
      <c r="G326" s="72">
        <f>G327</f>
        <v>3000</v>
      </c>
      <c r="H326" s="72">
        <f t="shared" ref="H326:I326" si="125">H327</f>
        <v>-50</v>
      </c>
      <c r="I326" s="72">
        <f t="shared" si="125"/>
        <v>2950</v>
      </c>
    </row>
    <row r="327" spans="1:13" s="34" customFormat="1" ht="15.75">
      <c r="A327" s="39"/>
      <c r="B327" s="39"/>
      <c r="C327" s="39"/>
      <c r="D327" s="39"/>
      <c r="E327" s="39"/>
      <c r="F327" s="44" t="s">
        <v>123</v>
      </c>
      <c r="G327" s="72">
        <f>G328</f>
        <v>3000</v>
      </c>
      <c r="H327" s="72">
        <f>I327-G327</f>
        <v>-50</v>
      </c>
      <c r="I327" s="72">
        <f>I328</f>
        <v>2950</v>
      </c>
    </row>
    <row r="328" spans="1:13" s="34" customFormat="1" ht="15.75">
      <c r="A328" s="39" t="s">
        <v>91</v>
      </c>
      <c r="B328" s="39"/>
      <c r="C328" s="39"/>
      <c r="D328" s="43"/>
      <c r="E328" s="39"/>
      <c r="F328" s="50" t="s">
        <v>8</v>
      </c>
      <c r="G328" s="74">
        <f>SUM(G329)</f>
        <v>3000</v>
      </c>
      <c r="H328" s="74">
        <f t="shared" ref="H328:I328" si="126">SUM(H329)</f>
        <v>-50</v>
      </c>
      <c r="I328" s="74">
        <f t="shared" si="126"/>
        <v>2950</v>
      </c>
    </row>
    <row r="329" spans="1:13" s="34" customFormat="1" ht="15.75">
      <c r="A329" s="39"/>
      <c r="B329" s="39" t="s">
        <v>101</v>
      </c>
      <c r="C329" s="39"/>
      <c r="D329" s="43"/>
      <c r="E329" s="39"/>
      <c r="F329" s="50" t="s">
        <v>41</v>
      </c>
      <c r="G329" s="74">
        <v>3000</v>
      </c>
      <c r="H329" s="74">
        <f>I329-G329</f>
        <v>-50</v>
      </c>
      <c r="I329" s="74">
        <v>2950</v>
      </c>
    </row>
    <row r="330" spans="1:13" s="34" customFormat="1" ht="15.75">
      <c r="A330" s="39"/>
      <c r="B330" s="39"/>
      <c r="C330" s="39"/>
      <c r="D330" s="40"/>
      <c r="E330" s="126"/>
      <c r="F330" s="48"/>
      <c r="G330" s="74"/>
      <c r="H330" s="74"/>
      <c r="I330" s="74"/>
    </row>
    <row r="331" spans="1:13" s="34" customFormat="1" ht="15.75">
      <c r="A331" s="39"/>
      <c r="B331" s="39"/>
      <c r="C331" s="39"/>
      <c r="D331" s="117" t="s">
        <v>210</v>
      </c>
      <c r="E331" s="741" t="s">
        <v>288</v>
      </c>
      <c r="F331" s="742"/>
      <c r="G331" s="72">
        <f>SUM(G334)</f>
        <v>22000</v>
      </c>
      <c r="H331" s="72">
        <f t="shared" ref="H331:I331" si="127">SUM(H334)</f>
        <v>0</v>
      </c>
      <c r="I331" s="72">
        <f t="shared" si="127"/>
        <v>22000</v>
      </c>
    </row>
    <row r="332" spans="1:13" s="34" customFormat="1" ht="15.75">
      <c r="A332" s="39"/>
      <c r="B332" s="39"/>
      <c r="C332" s="39"/>
      <c r="D332" s="39"/>
      <c r="E332" s="38" t="s">
        <v>211</v>
      </c>
      <c r="F332" s="42" t="s">
        <v>212</v>
      </c>
      <c r="G332" s="72">
        <f>G333</f>
        <v>22000</v>
      </c>
      <c r="H332" s="72">
        <f t="shared" ref="H332:I332" si="128">H333</f>
        <v>0</v>
      </c>
      <c r="I332" s="72">
        <f t="shared" si="128"/>
        <v>22000</v>
      </c>
    </row>
    <row r="333" spans="1:13" s="34" customFormat="1" ht="15.75">
      <c r="A333" s="39"/>
      <c r="B333" s="39"/>
      <c r="C333" s="39"/>
      <c r="D333" s="39"/>
      <c r="E333" s="39"/>
      <c r="F333" s="44" t="s">
        <v>123</v>
      </c>
      <c r="G333" s="72">
        <f>G334</f>
        <v>22000</v>
      </c>
      <c r="H333" s="72">
        <f t="shared" ref="H333:I333" si="129">H334</f>
        <v>0</v>
      </c>
      <c r="I333" s="72">
        <f t="shared" si="129"/>
        <v>22000</v>
      </c>
    </row>
    <row r="334" spans="1:13" s="1" customFormat="1" ht="15.75">
      <c r="A334" s="39" t="s">
        <v>91</v>
      </c>
      <c r="B334" s="39"/>
      <c r="C334" s="39"/>
      <c r="D334" s="43"/>
      <c r="E334" s="39"/>
      <c r="F334" s="50" t="s">
        <v>8</v>
      </c>
      <c r="G334" s="74">
        <v>22000</v>
      </c>
      <c r="H334" s="74">
        <f>H335</f>
        <v>0</v>
      </c>
      <c r="I334" s="74">
        <v>22000</v>
      </c>
    </row>
    <row r="335" spans="1:13" s="1" customFormat="1" ht="15.75">
      <c r="A335" s="39"/>
      <c r="B335" s="39" t="s">
        <v>101</v>
      </c>
      <c r="C335" s="39"/>
      <c r="D335" s="43"/>
      <c r="E335" s="39"/>
      <c r="F335" s="50" t="s">
        <v>41</v>
      </c>
      <c r="G335" s="74">
        <v>22000</v>
      </c>
      <c r="H335" s="74">
        <f>I335-G335</f>
        <v>0</v>
      </c>
      <c r="I335" s="74">
        <v>22000</v>
      </c>
    </row>
    <row r="336" spans="1:13" s="1" customFormat="1" ht="15.75">
      <c r="A336" s="39"/>
      <c r="B336" s="39"/>
      <c r="C336" s="39"/>
      <c r="D336" s="43"/>
      <c r="E336" s="126"/>
      <c r="F336" s="50"/>
      <c r="G336" s="74"/>
      <c r="H336" s="74"/>
      <c r="I336" s="74"/>
    </row>
    <row r="337" spans="1:16" s="1" customFormat="1" ht="15.75">
      <c r="A337" s="39"/>
      <c r="B337" s="39"/>
      <c r="C337" s="39"/>
      <c r="D337" s="117" t="s">
        <v>328</v>
      </c>
      <c r="E337" s="741" t="s">
        <v>289</v>
      </c>
      <c r="F337" s="742"/>
      <c r="G337" s="72">
        <f>SUM(G340)</f>
        <v>4000</v>
      </c>
      <c r="H337" s="72">
        <f t="shared" ref="H337:I337" si="130">SUM(H340)</f>
        <v>-4000</v>
      </c>
      <c r="I337" s="72">
        <f t="shared" si="130"/>
        <v>0</v>
      </c>
    </row>
    <row r="338" spans="1:16" s="34" customFormat="1" ht="17.100000000000001" customHeight="1">
      <c r="A338" s="39"/>
      <c r="B338" s="39"/>
      <c r="C338" s="39"/>
      <c r="D338" s="39"/>
      <c r="E338" s="38" t="s">
        <v>211</v>
      </c>
      <c r="F338" s="42" t="s">
        <v>212</v>
      </c>
      <c r="G338" s="72">
        <f>G339</f>
        <v>4000</v>
      </c>
      <c r="H338" s="72">
        <f t="shared" ref="H338:I338" si="131">H339</f>
        <v>-4000</v>
      </c>
      <c r="I338" s="72">
        <f t="shared" si="131"/>
        <v>0</v>
      </c>
    </row>
    <row r="339" spans="1:16" s="34" customFormat="1" ht="15.75">
      <c r="A339" s="39"/>
      <c r="B339" s="39"/>
      <c r="C339" s="39"/>
      <c r="D339" s="39"/>
      <c r="E339" s="39"/>
      <c r="F339" s="44" t="s">
        <v>123</v>
      </c>
      <c r="G339" s="72">
        <f>G340</f>
        <v>4000</v>
      </c>
      <c r="H339" s="72">
        <f t="shared" ref="H339:I339" si="132">H340</f>
        <v>-4000</v>
      </c>
      <c r="I339" s="72">
        <f t="shared" si="132"/>
        <v>0</v>
      </c>
    </row>
    <row r="340" spans="1:16" s="34" customFormat="1" ht="15.75" customHeight="1">
      <c r="A340" s="39" t="s">
        <v>91</v>
      </c>
      <c r="B340" s="39"/>
      <c r="C340" s="39"/>
      <c r="D340" s="43"/>
      <c r="E340" s="39"/>
      <c r="F340" s="50" t="s">
        <v>8</v>
      </c>
      <c r="G340" s="74">
        <f>SUM(G342)</f>
        <v>4000</v>
      </c>
      <c r="H340" s="74">
        <f t="shared" ref="H340:I340" si="133">SUM(H342)</f>
        <v>-4000</v>
      </c>
      <c r="I340" s="74">
        <f t="shared" si="133"/>
        <v>0</v>
      </c>
      <c r="J340" s="298"/>
      <c r="K340" s="298"/>
    </row>
    <row r="341" spans="1:16" s="34" customFormat="1" ht="15.75" customHeight="1">
      <c r="A341" s="39"/>
      <c r="B341" s="39" t="s">
        <v>93</v>
      </c>
      <c r="C341" s="39"/>
      <c r="D341" s="43"/>
      <c r="E341" s="39"/>
      <c r="F341" s="50" t="s">
        <v>39</v>
      </c>
      <c r="G341" s="74">
        <v>0</v>
      </c>
      <c r="H341" s="74">
        <v>0</v>
      </c>
      <c r="I341" s="74">
        <v>0</v>
      </c>
      <c r="J341" s="298"/>
      <c r="K341" s="298"/>
    </row>
    <row r="342" spans="1:16" s="34" customFormat="1" ht="15.75">
      <c r="A342" s="39"/>
      <c r="B342" s="39" t="s">
        <v>101</v>
      </c>
      <c r="C342" s="39"/>
      <c r="D342" s="43"/>
      <c r="E342" s="39"/>
      <c r="F342" s="50" t="s">
        <v>41</v>
      </c>
      <c r="G342" s="74">
        <v>4000</v>
      </c>
      <c r="H342" s="74">
        <f>I342-G342</f>
        <v>-4000</v>
      </c>
      <c r="I342" s="74">
        <v>0</v>
      </c>
      <c r="J342" s="298"/>
      <c r="K342" s="298"/>
    </row>
    <row r="343" spans="1:16" s="34" customFormat="1" ht="15.75">
      <c r="A343" s="39"/>
      <c r="B343" s="39"/>
      <c r="C343" s="39"/>
      <c r="D343" s="40"/>
      <c r="E343" s="126"/>
      <c r="F343" s="48"/>
      <c r="G343" s="74"/>
      <c r="H343" s="74"/>
      <c r="I343" s="74"/>
      <c r="J343" s="298"/>
      <c r="K343" s="298"/>
    </row>
    <row r="344" spans="1:16" s="34" customFormat="1" ht="15.75">
      <c r="A344" s="68"/>
      <c r="B344" s="39"/>
      <c r="C344" s="39"/>
      <c r="D344" s="117" t="s">
        <v>213</v>
      </c>
      <c r="E344" s="741" t="s">
        <v>214</v>
      </c>
      <c r="F344" s="742"/>
      <c r="G344" s="72">
        <f>SUM(G348)</f>
        <v>7000</v>
      </c>
      <c r="H344" s="72">
        <f t="shared" ref="H344:I344" si="134">SUM(H348)</f>
        <v>0</v>
      </c>
      <c r="I344" s="72">
        <f t="shared" si="134"/>
        <v>7000</v>
      </c>
    </row>
    <row r="345" spans="1:16" s="34" customFormat="1" ht="15.75">
      <c r="A345" s="320"/>
      <c r="B345" s="39"/>
      <c r="C345" s="39"/>
      <c r="D345" s="39"/>
      <c r="E345" s="38" t="s">
        <v>215</v>
      </c>
      <c r="F345" s="44" t="s">
        <v>216</v>
      </c>
      <c r="G345" s="72">
        <f>+G346+G347</f>
        <v>7000</v>
      </c>
      <c r="H345" s="72">
        <f t="shared" ref="H345:I345" si="135">+H346+H347</f>
        <v>0</v>
      </c>
      <c r="I345" s="72">
        <f t="shared" si="135"/>
        <v>7000</v>
      </c>
    </row>
    <row r="346" spans="1:16" s="34" customFormat="1" ht="15.75">
      <c r="A346" s="321"/>
      <c r="B346" s="39"/>
      <c r="C346" s="39"/>
      <c r="D346" s="39"/>
      <c r="E346" s="39"/>
      <c r="F346" s="44" t="s">
        <v>123</v>
      </c>
      <c r="G346" s="72">
        <v>6990</v>
      </c>
      <c r="H346" s="72">
        <f>I346-G346</f>
        <v>10</v>
      </c>
      <c r="I346" s="72">
        <v>7000</v>
      </c>
    </row>
    <row r="347" spans="1:16" s="58" customFormat="1" ht="15.75" customHeight="1">
      <c r="A347" s="321"/>
      <c r="B347" s="39"/>
      <c r="C347" s="39"/>
      <c r="D347" s="39"/>
      <c r="E347" s="39"/>
      <c r="F347" s="44" t="s">
        <v>98</v>
      </c>
      <c r="G347" s="72">
        <v>10</v>
      </c>
      <c r="H347" s="72">
        <f>I347-G347</f>
        <v>-10</v>
      </c>
      <c r="I347" s="72">
        <v>0</v>
      </c>
    </row>
    <row r="348" spans="1:16" s="58" customFormat="1" ht="23.25" customHeight="1">
      <c r="A348" s="146" t="s">
        <v>91</v>
      </c>
      <c r="B348" s="39"/>
      <c r="C348" s="39"/>
      <c r="D348" s="43"/>
      <c r="E348" s="39"/>
      <c r="F348" s="50" t="s">
        <v>8</v>
      </c>
      <c r="G348" s="74">
        <f>SUM(G349)</f>
        <v>7000</v>
      </c>
      <c r="H348" s="74">
        <f t="shared" ref="H348:I348" si="136">SUM(H349)</f>
        <v>0</v>
      </c>
      <c r="I348" s="74">
        <f t="shared" si="136"/>
        <v>7000</v>
      </c>
    </row>
    <row r="349" spans="1:16" s="58" customFormat="1" ht="19.149999999999999" customHeight="1">
      <c r="A349" s="39"/>
      <c r="B349" s="39" t="s">
        <v>101</v>
      </c>
      <c r="C349" s="39"/>
      <c r="D349" s="43"/>
      <c r="E349" s="39"/>
      <c r="F349" s="50" t="s">
        <v>41</v>
      </c>
      <c r="G349" s="74">
        <v>7000</v>
      </c>
      <c r="H349" s="74">
        <f>I349-G349</f>
        <v>0</v>
      </c>
      <c r="I349" s="74">
        <v>7000</v>
      </c>
    </row>
    <row r="350" spans="1:16" ht="15.75">
      <c r="A350" s="39"/>
      <c r="B350" s="68"/>
      <c r="C350" s="68"/>
      <c r="D350" s="69"/>
      <c r="E350" s="68"/>
      <c r="F350" s="105"/>
      <c r="G350" s="74"/>
      <c r="H350" s="74"/>
      <c r="I350" s="74"/>
      <c r="J350" s="356"/>
      <c r="K350" s="356"/>
      <c r="L350" s="356"/>
      <c r="M350" s="354"/>
      <c r="N350" s="354"/>
      <c r="O350" s="354"/>
      <c r="P350" s="354"/>
    </row>
    <row r="351" spans="1:16" s="34" customFormat="1" ht="15.75" customHeight="1">
      <c r="A351" s="147"/>
      <c r="B351" s="147"/>
      <c r="C351" s="147"/>
      <c r="D351" s="119"/>
      <c r="E351" s="147"/>
      <c r="F351" s="148" t="s">
        <v>217</v>
      </c>
      <c r="G351" s="122">
        <f>SUM(G352)</f>
        <v>2134000</v>
      </c>
      <c r="H351" s="122">
        <f>SUM(H352)</f>
        <v>-1403100</v>
      </c>
      <c r="I351" s="122">
        <f>SUM(I352)</f>
        <v>730000</v>
      </c>
      <c r="J351" s="355"/>
      <c r="K351" s="355"/>
      <c r="L351" s="355"/>
      <c r="M351" s="355"/>
      <c r="N351" s="355"/>
      <c r="O351" s="355"/>
      <c r="P351" s="355"/>
    </row>
    <row r="352" spans="1:16" s="34" customFormat="1" ht="15.75">
      <c r="A352" s="142"/>
      <c r="B352" s="142"/>
      <c r="C352" s="142"/>
      <c r="D352" s="123"/>
      <c r="E352" s="142"/>
      <c r="F352" s="149" t="s">
        <v>360</v>
      </c>
      <c r="G352" s="125">
        <f>G353+G397+G420+G515+G534+G558</f>
        <v>2134000</v>
      </c>
      <c r="H352" s="125">
        <f>H353+H397+H420+H515+H534+H558</f>
        <v>-1403100</v>
      </c>
      <c r="I352" s="125">
        <f>I353+I397+I420+I515+I534+I558</f>
        <v>730000</v>
      </c>
    </row>
    <row r="353" spans="1:181" s="34" customFormat="1" ht="15.75">
      <c r="A353" s="142"/>
      <c r="B353" s="142"/>
      <c r="C353" s="142"/>
      <c r="D353" s="123"/>
      <c r="E353" s="393"/>
      <c r="F353" s="149" t="s">
        <v>218</v>
      </c>
      <c r="G353" s="125">
        <f>G354+G360+G370+G383+G389</f>
        <v>78500</v>
      </c>
      <c r="H353" s="125">
        <f>H354+H360+H370+H383+H389</f>
        <v>25050</v>
      </c>
      <c r="I353" s="125">
        <f t="shared" ref="I353" si="137">I354+I360+I370+I383+I389</f>
        <v>103550</v>
      </c>
    </row>
    <row r="354" spans="1:181" ht="15.75">
      <c r="A354" s="68"/>
      <c r="B354" s="68"/>
      <c r="C354" s="68"/>
      <c r="D354" s="152" t="s">
        <v>219</v>
      </c>
      <c r="E354" s="749" t="s">
        <v>359</v>
      </c>
      <c r="F354" s="750"/>
      <c r="G354" s="72">
        <f>G355</f>
        <v>12000</v>
      </c>
      <c r="H354" s="72">
        <f t="shared" ref="H354:I354" si="138">H355</f>
        <v>2000</v>
      </c>
      <c r="I354" s="72">
        <f t="shared" si="138"/>
        <v>14000</v>
      </c>
    </row>
    <row r="355" spans="1:181" ht="15.75">
      <c r="A355" s="39"/>
      <c r="B355" s="39"/>
      <c r="C355" s="39"/>
      <c r="D355" s="39"/>
      <c r="E355" s="38" t="s">
        <v>220</v>
      </c>
      <c r="F355" s="112" t="s">
        <v>221</v>
      </c>
      <c r="G355" s="41">
        <f t="shared" ref="G355:I357" si="139">G356</f>
        <v>12000</v>
      </c>
      <c r="H355" s="41">
        <f t="shared" si="139"/>
        <v>2000</v>
      </c>
      <c r="I355" s="41">
        <f t="shared" si="139"/>
        <v>14000</v>
      </c>
    </row>
    <row r="356" spans="1:181" ht="15.75">
      <c r="A356" s="39"/>
      <c r="B356" s="39"/>
      <c r="C356" s="39"/>
      <c r="D356" s="39"/>
      <c r="E356" s="39"/>
      <c r="F356" s="44" t="s">
        <v>98</v>
      </c>
      <c r="G356" s="41">
        <f t="shared" si="139"/>
        <v>12000</v>
      </c>
      <c r="H356" s="41">
        <f>I356-G356</f>
        <v>2000</v>
      </c>
      <c r="I356" s="41">
        <f t="shared" si="139"/>
        <v>14000</v>
      </c>
    </row>
    <row r="357" spans="1:181" s="5" customFormat="1" ht="30" customHeight="1">
      <c r="A357" s="39" t="s">
        <v>91</v>
      </c>
      <c r="B357" s="39"/>
      <c r="C357" s="39"/>
      <c r="D357" s="43"/>
      <c r="E357" s="39"/>
      <c r="F357" s="50" t="s">
        <v>8</v>
      </c>
      <c r="G357" s="47">
        <f t="shared" si="139"/>
        <v>12000</v>
      </c>
      <c r="H357" s="47">
        <f t="shared" si="139"/>
        <v>2000</v>
      </c>
      <c r="I357" s="47">
        <f t="shared" si="139"/>
        <v>14000</v>
      </c>
      <c r="FR357" s="53"/>
      <c r="FS357" s="53"/>
      <c r="FT357" s="53"/>
      <c r="FU357" s="53"/>
      <c r="FV357" s="53"/>
      <c r="FW357" s="53"/>
      <c r="FX357" s="53"/>
      <c r="FY357" s="53"/>
    </row>
    <row r="358" spans="1:181" s="5" customFormat="1" ht="15.75">
      <c r="A358" s="39"/>
      <c r="B358" s="39" t="s">
        <v>92</v>
      </c>
      <c r="C358" s="39"/>
      <c r="D358" s="43"/>
      <c r="E358" s="39"/>
      <c r="F358" s="50" t="s">
        <v>37</v>
      </c>
      <c r="G358" s="47">
        <v>12000</v>
      </c>
      <c r="H358" s="47">
        <f>I358-G358</f>
        <v>2000</v>
      </c>
      <c r="I358" s="268">
        <v>14000</v>
      </c>
      <c r="FR358" s="53"/>
      <c r="FS358" s="53"/>
      <c r="FT358" s="53"/>
      <c r="FU358" s="53"/>
      <c r="FV358" s="53"/>
      <c r="FW358" s="53"/>
      <c r="FX358" s="53"/>
      <c r="FY358" s="53"/>
    </row>
    <row r="359" spans="1:181" s="5" customFormat="1" ht="15.75">
      <c r="A359" s="195"/>
      <c r="B359" s="39"/>
      <c r="C359" s="39"/>
      <c r="D359" s="40"/>
      <c r="E359" s="39"/>
      <c r="F359" s="48"/>
      <c r="G359" s="47"/>
      <c r="H359" s="47"/>
      <c r="I359" s="47"/>
      <c r="FR359" s="53"/>
      <c r="FS359" s="53"/>
      <c r="FT359" s="53"/>
      <c r="FU359" s="53"/>
      <c r="FV359" s="53"/>
      <c r="FW359" s="53"/>
      <c r="FX359" s="53"/>
      <c r="FY359" s="53"/>
    </row>
    <row r="360" spans="1:181" s="5" customFormat="1" ht="15.75" customHeight="1">
      <c r="A360" s="39"/>
      <c r="B360" s="39"/>
      <c r="C360" s="39"/>
      <c r="D360" s="152" t="s">
        <v>222</v>
      </c>
      <c r="E360" s="749" t="s">
        <v>223</v>
      </c>
      <c r="F360" s="750"/>
      <c r="G360" s="72">
        <f>G361</f>
        <v>33000</v>
      </c>
      <c r="H360" s="72">
        <f t="shared" ref="H360:I360" si="140">H361</f>
        <v>-27350</v>
      </c>
      <c r="I360" s="72">
        <f t="shared" si="140"/>
        <v>5650</v>
      </c>
      <c r="FR360" s="53"/>
      <c r="FS360" s="53"/>
      <c r="FT360" s="53"/>
      <c r="FU360" s="53"/>
      <c r="FV360" s="53"/>
      <c r="FW360" s="53"/>
      <c r="FX360" s="53"/>
      <c r="FY360" s="53"/>
    </row>
    <row r="361" spans="1:181" s="5" customFormat="1" ht="15.75">
      <c r="A361" s="39"/>
      <c r="B361" s="39"/>
      <c r="C361" s="39"/>
      <c r="D361" s="39"/>
      <c r="E361" s="38" t="s">
        <v>224</v>
      </c>
      <c r="F361" s="42" t="s">
        <v>225</v>
      </c>
      <c r="G361" s="72">
        <f>+G362+G363+G366</f>
        <v>33000</v>
      </c>
      <c r="H361" s="72">
        <f t="shared" ref="H361:I361" si="141">+H362+H363+H366</f>
        <v>-27350</v>
      </c>
      <c r="I361" s="72">
        <f t="shared" si="141"/>
        <v>5650</v>
      </c>
      <c r="FR361" s="53"/>
      <c r="FS361" s="53"/>
      <c r="FT361" s="53"/>
      <c r="FU361" s="53"/>
      <c r="FV361" s="53"/>
      <c r="FW361" s="53"/>
      <c r="FX361" s="53"/>
      <c r="FY361" s="53"/>
    </row>
    <row r="362" spans="1:181" s="61" customFormat="1" ht="15.75">
      <c r="A362" s="39"/>
      <c r="B362" s="39"/>
      <c r="C362" s="39"/>
      <c r="D362" s="39"/>
      <c r="E362" s="38"/>
      <c r="F362" s="44" t="s">
        <v>123</v>
      </c>
      <c r="G362" s="72">
        <v>3510</v>
      </c>
      <c r="H362" s="72">
        <f>I362-G362</f>
        <v>1090</v>
      </c>
      <c r="I362" s="72">
        <v>4600</v>
      </c>
      <c r="FR362" s="62"/>
      <c r="FS362" s="62"/>
      <c r="FT362" s="62"/>
      <c r="FU362" s="62"/>
      <c r="FV362" s="62"/>
      <c r="FW362" s="62"/>
      <c r="FX362" s="62"/>
      <c r="FY362" s="62"/>
    </row>
    <row r="363" spans="1:181" ht="15.75">
      <c r="A363" s="39"/>
      <c r="B363" s="39"/>
      <c r="C363" s="39"/>
      <c r="D363" s="39"/>
      <c r="E363" s="39"/>
      <c r="F363" s="44" t="s">
        <v>98</v>
      </c>
      <c r="G363" s="72">
        <v>28490</v>
      </c>
      <c r="H363" s="72">
        <f>I363-G363</f>
        <v>-27440</v>
      </c>
      <c r="I363" s="72">
        <v>1050</v>
      </c>
    </row>
    <row r="364" spans="1:181" ht="15.75">
      <c r="A364" s="39" t="s">
        <v>91</v>
      </c>
      <c r="B364" s="39"/>
      <c r="C364" s="39"/>
      <c r="D364" s="43"/>
      <c r="E364" s="39"/>
      <c r="F364" s="50" t="s">
        <v>8</v>
      </c>
      <c r="G364" s="74">
        <f>SUM(G365)</f>
        <v>32000</v>
      </c>
      <c r="H364" s="74">
        <f t="shared" ref="H364:I364" si="142">SUM(H365)</f>
        <v>-26350</v>
      </c>
      <c r="I364" s="74">
        <f t="shared" si="142"/>
        <v>5650</v>
      </c>
    </row>
    <row r="365" spans="1:181" s="64" customFormat="1" ht="15.75" customHeight="1">
      <c r="A365" s="39"/>
      <c r="B365" s="39" t="s">
        <v>92</v>
      </c>
      <c r="C365" s="39"/>
      <c r="D365" s="43"/>
      <c r="E365" s="39"/>
      <c r="F365" s="50" t="s">
        <v>37</v>
      </c>
      <c r="G365" s="74">
        <v>32000</v>
      </c>
      <c r="H365" s="74">
        <f>I365-G365</f>
        <v>-26350</v>
      </c>
      <c r="I365" s="74">
        <v>5650</v>
      </c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3"/>
      <c r="AQ365" s="63"/>
      <c r="AR365" s="63"/>
      <c r="AS365" s="63"/>
      <c r="AT365" s="63"/>
      <c r="AU365" s="63"/>
      <c r="AV365" s="63"/>
      <c r="AW365" s="63"/>
      <c r="AX365" s="63"/>
      <c r="AY365" s="63"/>
      <c r="AZ365" s="63"/>
      <c r="BA365" s="63"/>
      <c r="BB365" s="63"/>
      <c r="BC365" s="63"/>
      <c r="BD365" s="63"/>
      <c r="BE365" s="63"/>
      <c r="BF365" s="63"/>
      <c r="BG365" s="63"/>
      <c r="BH365" s="63"/>
      <c r="BI365" s="63"/>
      <c r="BJ365" s="63"/>
      <c r="BK365" s="63"/>
      <c r="BL365" s="63"/>
      <c r="BM365" s="63"/>
      <c r="BN365" s="63"/>
      <c r="BO365" s="63"/>
      <c r="BP365" s="63"/>
      <c r="BQ365" s="63"/>
      <c r="BR365" s="63"/>
      <c r="BS365" s="63"/>
      <c r="BT365" s="63"/>
      <c r="BU365" s="63"/>
      <c r="BV365" s="63"/>
      <c r="BW365" s="63"/>
      <c r="BX365" s="63"/>
      <c r="BY365" s="63"/>
      <c r="BZ365" s="63"/>
      <c r="CA365" s="63"/>
      <c r="CB365" s="63"/>
      <c r="CC365" s="63"/>
      <c r="CD365" s="63"/>
      <c r="CE365" s="63"/>
      <c r="CF365" s="63"/>
      <c r="CG365" s="63"/>
      <c r="CH365" s="63"/>
      <c r="CI365" s="63"/>
      <c r="CJ365" s="63"/>
      <c r="CK365" s="63"/>
      <c r="CL365" s="63"/>
      <c r="CM365" s="63"/>
      <c r="CN365" s="63"/>
      <c r="CO365" s="63"/>
      <c r="CP365" s="63"/>
      <c r="CQ365" s="63"/>
      <c r="CR365" s="63"/>
      <c r="CS365" s="63"/>
      <c r="CT365" s="63"/>
      <c r="CU365" s="63"/>
      <c r="CV365" s="63"/>
      <c r="CW365" s="63"/>
      <c r="CX365" s="63"/>
      <c r="CY365" s="63"/>
      <c r="CZ365" s="63"/>
      <c r="DA365" s="63"/>
      <c r="DB365" s="63"/>
      <c r="DC365" s="63"/>
      <c r="DD365" s="63"/>
      <c r="DE365" s="63"/>
      <c r="DF365" s="63"/>
      <c r="DG365" s="63"/>
      <c r="DH365" s="63"/>
      <c r="DI365" s="63"/>
      <c r="DJ365" s="63"/>
      <c r="DK365" s="63"/>
      <c r="DL365" s="63"/>
      <c r="DM365" s="63"/>
      <c r="DN365" s="63"/>
      <c r="DO365" s="63"/>
      <c r="DP365" s="63"/>
      <c r="DQ365" s="63"/>
      <c r="DR365" s="63"/>
      <c r="DS365" s="63"/>
      <c r="DT365" s="63"/>
      <c r="DU365" s="63"/>
      <c r="DV365" s="63"/>
      <c r="DW365" s="63"/>
      <c r="DX365" s="63"/>
      <c r="DY365" s="63"/>
      <c r="DZ365" s="63"/>
      <c r="EA365" s="63"/>
      <c r="EB365" s="63"/>
      <c r="EC365" s="63"/>
      <c r="ED365" s="63"/>
      <c r="EE365" s="63"/>
      <c r="EF365" s="63"/>
      <c r="EG365" s="63"/>
      <c r="EH365" s="63"/>
      <c r="EI365" s="63"/>
      <c r="EJ365" s="63"/>
      <c r="EK365" s="63"/>
      <c r="EL365" s="63"/>
      <c r="EM365" s="63"/>
      <c r="EN365" s="63"/>
      <c r="EO365" s="63"/>
      <c r="EP365" s="63"/>
      <c r="EQ365" s="63"/>
      <c r="ER365" s="63"/>
      <c r="ES365" s="63"/>
      <c r="ET365" s="63"/>
      <c r="EU365" s="63"/>
      <c r="EV365" s="63"/>
      <c r="EW365" s="63"/>
      <c r="EX365" s="63"/>
      <c r="EY365" s="63"/>
      <c r="EZ365" s="63"/>
      <c r="FA365" s="63"/>
      <c r="FB365" s="63"/>
      <c r="FC365" s="63"/>
      <c r="FD365" s="63"/>
      <c r="FE365" s="63"/>
      <c r="FF365" s="63"/>
      <c r="FG365" s="63"/>
      <c r="FH365" s="63"/>
      <c r="FI365" s="63"/>
      <c r="FJ365" s="63"/>
      <c r="FK365" s="63"/>
      <c r="FL365" s="63"/>
      <c r="FM365" s="63"/>
      <c r="FN365" s="63"/>
      <c r="FO365" s="63"/>
      <c r="FP365" s="63"/>
      <c r="FQ365" s="63"/>
    </row>
    <row r="366" spans="1:181" s="64" customFormat="1" ht="15.75" customHeight="1">
      <c r="A366" s="39"/>
      <c r="B366" s="39"/>
      <c r="C366" s="39"/>
      <c r="D366" s="43"/>
      <c r="E366" s="126"/>
      <c r="F366" s="44" t="s">
        <v>98</v>
      </c>
      <c r="G366" s="46">
        <f>G367</f>
        <v>1000</v>
      </c>
      <c r="H366" s="46">
        <f>I366-G366</f>
        <v>-1000</v>
      </c>
      <c r="I366" s="46">
        <f t="shared" ref="H366:I367" si="143">I367</f>
        <v>0</v>
      </c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3"/>
      <c r="AQ366" s="63"/>
      <c r="AR366" s="63"/>
      <c r="AS366" s="63"/>
      <c r="AT366" s="63"/>
      <c r="AU366" s="63"/>
      <c r="AV366" s="63"/>
      <c r="AW366" s="63"/>
      <c r="AX366" s="63"/>
      <c r="AY366" s="63"/>
      <c r="AZ366" s="63"/>
      <c r="BA366" s="63"/>
      <c r="BB366" s="63"/>
      <c r="BC366" s="63"/>
      <c r="BD366" s="63"/>
      <c r="BE366" s="63"/>
      <c r="BF366" s="63"/>
      <c r="BG366" s="63"/>
      <c r="BH366" s="63"/>
      <c r="BI366" s="63"/>
      <c r="BJ366" s="63"/>
      <c r="BK366" s="63"/>
      <c r="BL366" s="63"/>
      <c r="BM366" s="63"/>
      <c r="BN366" s="63"/>
      <c r="BO366" s="63"/>
      <c r="BP366" s="63"/>
      <c r="BQ366" s="63"/>
      <c r="BR366" s="63"/>
      <c r="BS366" s="63"/>
      <c r="BT366" s="63"/>
      <c r="BU366" s="63"/>
      <c r="BV366" s="63"/>
      <c r="BW366" s="63"/>
      <c r="BX366" s="63"/>
      <c r="BY366" s="63"/>
      <c r="BZ366" s="63"/>
      <c r="CA366" s="63"/>
      <c r="CB366" s="63"/>
      <c r="CC366" s="63"/>
      <c r="CD366" s="63"/>
      <c r="CE366" s="63"/>
      <c r="CF366" s="63"/>
      <c r="CG366" s="63"/>
      <c r="CH366" s="63"/>
      <c r="CI366" s="63"/>
      <c r="CJ366" s="63"/>
      <c r="CK366" s="63"/>
      <c r="CL366" s="63"/>
      <c r="CM366" s="63"/>
      <c r="CN366" s="63"/>
      <c r="CO366" s="63"/>
      <c r="CP366" s="63"/>
      <c r="CQ366" s="63"/>
      <c r="CR366" s="63"/>
      <c r="CS366" s="63"/>
      <c r="CT366" s="63"/>
      <c r="CU366" s="63"/>
      <c r="CV366" s="63"/>
      <c r="CW366" s="63"/>
      <c r="CX366" s="63"/>
      <c r="CY366" s="63"/>
      <c r="CZ366" s="63"/>
      <c r="DA366" s="63"/>
      <c r="DB366" s="63"/>
      <c r="DC366" s="63"/>
      <c r="DD366" s="63"/>
      <c r="DE366" s="63"/>
      <c r="DF366" s="63"/>
      <c r="DG366" s="63"/>
      <c r="DH366" s="63"/>
      <c r="DI366" s="63"/>
      <c r="DJ366" s="63"/>
      <c r="DK366" s="63"/>
      <c r="DL366" s="63"/>
      <c r="DM366" s="63"/>
      <c r="DN366" s="63"/>
      <c r="DO366" s="63"/>
      <c r="DP366" s="63"/>
      <c r="DQ366" s="63"/>
      <c r="DR366" s="63"/>
      <c r="DS366" s="63"/>
      <c r="DT366" s="63"/>
      <c r="DU366" s="63"/>
      <c r="DV366" s="63"/>
      <c r="DW366" s="63"/>
      <c r="DX366" s="63"/>
      <c r="DY366" s="63"/>
      <c r="DZ366" s="63"/>
      <c r="EA366" s="63"/>
      <c r="EB366" s="63"/>
      <c r="EC366" s="63"/>
      <c r="ED366" s="63"/>
      <c r="EE366" s="63"/>
      <c r="EF366" s="63"/>
      <c r="EG366" s="63"/>
      <c r="EH366" s="63"/>
      <c r="EI366" s="63"/>
      <c r="EJ366" s="63"/>
      <c r="EK366" s="63"/>
      <c r="EL366" s="63"/>
      <c r="EM366" s="63"/>
      <c r="EN366" s="63"/>
      <c r="EO366" s="63"/>
      <c r="EP366" s="63"/>
      <c r="EQ366" s="63"/>
      <c r="ER366" s="63"/>
      <c r="ES366" s="63"/>
      <c r="ET366" s="63"/>
      <c r="EU366" s="63"/>
      <c r="EV366" s="63"/>
      <c r="EW366" s="63"/>
      <c r="EX366" s="63"/>
      <c r="EY366" s="63"/>
      <c r="EZ366" s="63"/>
      <c r="FA366" s="63"/>
      <c r="FB366" s="63"/>
      <c r="FC366" s="63"/>
      <c r="FD366" s="63"/>
      <c r="FE366" s="63"/>
      <c r="FF366" s="63"/>
      <c r="FG366" s="63"/>
      <c r="FH366" s="63"/>
      <c r="FI366" s="63"/>
      <c r="FJ366" s="63"/>
      <c r="FK366" s="63"/>
      <c r="FL366" s="63"/>
      <c r="FM366" s="63"/>
      <c r="FN366" s="63"/>
      <c r="FO366" s="63"/>
      <c r="FP366" s="63"/>
      <c r="FQ366" s="63"/>
    </row>
    <row r="367" spans="1:181" ht="36" customHeight="1">
      <c r="A367" s="322" t="s">
        <v>119</v>
      </c>
      <c r="B367" s="322"/>
      <c r="C367" s="322"/>
      <c r="D367" s="336"/>
      <c r="E367" s="359"/>
      <c r="F367" s="351" t="s">
        <v>9</v>
      </c>
      <c r="G367" s="268">
        <f>G368</f>
        <v>1000</v>
      </c>
      <c r="H367" s="268">
        <f t="shared" si="143"/>
        <v>-1000</v>
      </c>
      <c r="I367" s="268">
        <f t="shared" si="143"/>
        <v>0</v>
      </c>
    </row>
    <row r="368" spans="1:181" ht="15.75">
      <c r="A368" s="322"/>
      <c r="B368" s="323" t="s">
        <v>120</v>
      </c>
      <c r="C368" s="323"/>
      <c r="D368" s="323"/>
      <c r="E368" s="323"/>
      <c r="F368" s="337" t="s">
        <v>43</v>
      </c>
      <c r="G368" s="412">
        <v>1000</v>
      </c>
      <c r="H368" s="412">
        <f>I368-G368</f>
        <v>-1000</v>
      </c>
      <c r="I368" s="412">
        <v>0</v>
      </c>
    </row>
    <row r="369" spans="1:9" ht="15.75">
      <c r="A369" s="322"/>
      <c r="B369" s="323"/>
      <c r="C369" s="266"/>
      <c r="D369" s="267"/>
      <c r="E369" s="266"/>
      <c r="F369" s="265"/>
      <c r="G369" s="412"/>
      <c r="H369" s="412"/>
      <c r="I369" s="412"/>
    </row>
    <row r="370" spans="1:9" ht="15.75">
      <c r="A370" s="68"/>
      <c r="B370" s="68"/>
      <c r="C370" s="392"/>
      <c r="D370" s="153" t="s">
        <v>226</v>
      </c>
      <c r="E370" s="739" t="s">
        <v>227</v>
      </c>
      <c r="F370" s="740"/>
      <c r="G370" s="436">
        <f>+G371+G378</f>
        <v>25000</v>
      </c>
      <c r="H370" s="460">
        <f>+H371+H378</f>
        <v>1150</v>
      </c>
      <c r="I370" s="436">
        <f>+I371+I378</f>
        <v>26150</v>
      </c>
    </row>
    <row r="371" spans="1:9" ht="31.5">
      <c r="A371" s="68"/>
      <c r="B371" s="68"/>
      <c r="C371" s="68"/>
      <c r="D371" s="69"/>
      <c r="E371" s="67" t="s">
        <v>130</v>
      </c>
      <c r="F371" s="108" t="s">
        <v>228</v>
      </c>
      <c r="G371" s="458">
        <f>+G372+G373+G376</f>
        <v>23000</v>
      </c>
      <c r="H371" s="462">
        <f>+H372+H373+H376</f>
        <v>2700</v>
      </c>
      <c r="I371" s="459">
        <f>+I372+I373+I376</f>
        <v>25700</v>
      </c>
    </row>
    <row r="372" spans="1:9" ht="15.75">
      <c r="A372" s="68"/>
      <c r="B372" s="68"/>
      <c r="C372" s="68"/>
      <c r="D372" s="69"/>
      <c r="E372" s="67"/>
      <c r="F372" s="71" t="s">
        <v>123</v>
      </c>
      <c r="G372" s="72">
        <v>5500</v>
      </c>
      <c r="H372" s="461">
        <f>+I372-G372</f>
        <v>9700</v>
      </c>
      <c r="I372" s="72">
        <v>15200</v>
      </c>
    </row>
    <row r="373" spans="1:9" ht="15.75">
      <c r="A373" s="68"/>
      <c r="B373" s="68"/>
      <c r="C373" s="68"/>
      <c r="D373" s="69"/>
      <c r="E373" s="68"/>
      <c r="F373" s="71" t="s">
        <v>98</v>
      </c>
      <c r="G373" s="72">
        <v>11500</v>
      </c>
      <c r="H373" s="72">
        <f>+I373-G373</f>
        <v>-5500</v>
      </c>
      <c r="I373" s="72">
        <v>6000</v>
      </c>
    </row>
    <row r="374" spans="1:9" ht="22.5" customHeight="1">
      <c r="A374" s="68" t="s">
        <v>91</v>
      </c>
      <c r="B374" s="68"/>
      <c r="C374" s="68"/>
      <c r="D374" s="70"/>
      <c r="E374" s="68"/>
      <c r="F374" s="73" t="s">
        <v>8</v>
      </c>
      <c r="G374" s="74">
        <f>G375</f>
        <v>17000</v>
      </c>
      <c r="H374" s="74">
        <f t="shared" ref="H374:I374" si="144">H375</f>
        <v>4200</v>
      </c>
      <c r="I374" s="74">
        <f t="shared" si="144"/>
        <v>21200</v>
      </c>
    </row>
    <row r="375" spans="1:9" ht="15.75" customHeight="1">
      <c r="A375" s="68"/>
      <c r="B375" s="68" t="s">
        <v>147</v>
      </c>
      <c r="C375" s="68"/>
      <c r="D375" s="70"/>
      <c r="E375" s="68"/>
      <c r="F375" s="73" t="s">
        <v>36</v>
      </c>
      <c r="G375" s="74">
        <v>17000</v>
      </c>
      <c r="H375" s="74">
        <f>I375-G375</f>
        <v>4200</v>
      </c>
      <c r="I375" s="74">
        <v>21200</v>
      </c>
    </row>
    <row r="376" spans="1:9" ht="15.75">
      <c r="A376" s="68"/>
      <c r="B376" s="68"/>
      <c r="C376" s="68"/>
      <c r="D376" s="70"/>
      <c r="E376" s="68"/>
      <c r="F376" s="71" t="s">
        <v>98</v>
      </c>
      <c r="G376" s="406">
        <f>G377</f>
        <v>6000</v>
      </c>
      <c r="H376" s="406">
        <f t="shared" ref="H376:I376" si="145">H377</f>
        <v>-1500</v>
      </c>
      <c r="I376" s="406">
        <f t="shared" si="145"/>
        <v>4500</v>
      </c>
    </row>
    <row r="377" spans="1:9" ht="30" customHeight="1">
      <c r="A377" s="68"/>
      <c r="B377" s="68" t="s">
        <v>92</v>
      </c>
      <c r="C377" s="68"/>
      <c r="D377" s="70"/>
      <c r="E377" s="68"/>
      <c r="F377" s="73" t="s">
        <v>37</v>
      </c>
      <c r="G377" s="74">
        <v>6000</v>
      </c>
      <c r="H377" s="74">
        <f>I377-G377</f>
        <v>-1500</v>
      </c>
      <c r="I377" s="74">
        <v>4500</v>
      </c>
    </row>
    <row r="378" spans="1:9" ht="15.75">
      <c r="A378" s="68"/>
      <c r="B378" s="68"/>
      <c r="C378" s="68"/>
      <c r="D378" s="69"/>
      <c r="E378" s="67" t="s">
        <v>148</v>
      </c>
      <c r="F378" s="421" t="s">
        <v>149</v>
      </c>
      <c r="G378" s="72">
        <f>G379</f>
        <v>2000</v>
      </c>
      <c r="H378" s="72">
        <f t="shared" ref="H378:I378" si="146">H379</f>
        <v>-1550</v>
      </c>
      <c r="I378" s="72">
        <f t="shared" si="146"/>
        <v>450</v>
      </c>
    </row>
    <row r="379" spans="1:9" ht="15.75" customHeight="1">
      <c r="A379" s="68"/>
      <c r="B379" s="68"/>
      <c r="C379" s="68"/>
      <c r="D379" s="69"/>
      <c r="E379" s="68"/>
      <c r="F379" s="71" t="s">
        <v>98</v>
      </c>
      <c r="G379" s="72">
        <f>G380</f>
        <v>2000</v>
      </c>
      <c r="H379" s="72">
        <f t="shared" ref="H379:I379" si="147">H380</f>
        <v>-1550</v>
      </c>
      <c r="I379" s="72">
        <f t="shared" si="147"/>
        <v>450</v>
      </c>
    </row>
    <row r="380" spans="1:9" ht="15.75">
      <c r="A380" s="70" t="s">
        <v>91</v>
      </c>
      <c r="B380" s="68"/>
      <c r="C380" s="68"/>
      <c r="D380" s="70"/>
      <c r="E380" s="68"/>
      <c r="F380" s="73" t="s">
        <v>8</v>
      </c>
      <c r="G380" s="74">
        <f>SUM(G381)</f>
        <v>2000</v>
      </c>
      <c r="H380" s="74">
        <f t="shared" ref="H380" si="148">SUM(H381)</f>
        <v>-1550</v>
      </c>
      <c r="I380" s="74">
        <v>450</v>
      </c>
    </row>
    <row r="381" spans="1:9" ht="15.75">
      <c r="A381" s="70"/>
      <c r="B381" s="68" t="s">
        <v>92</v>
      </c>
      <c r="C381" s="68"/>
      <c r="D381" s="70"/>
      <c r="E381" s="68"/>
      <c r="F381" s="73" t="s">
        <v>37</v>
      </c>
      <c r="G381" s="74">
        <v>2000</v>
      </c>
      <c r="H381" s="74">
        <f>I381-G381</f>
        <v>-1550</v>
      </c>
      <c r="I381" s="74">
        <v>450</v>
      </c>
    </row>
    <row r="382" spans="1:9" ht="15.75">
      <c r="A382" s="43"/>
      <c r="B382" s="39"/>
      <c r="C382" s="39"/>
      <c r="D382" s="40"/>
      <c r="E382" s="126"/>
      <c r="F382" s="48"/>
      <c r="G382" s="47"/>
      <c r="H382" s="47"/>
      <c r="I382" s="47"/>
    </row>
    <row r="383" spans="1:9" ht="15.75">
      <c r="A383" s="151"/>
      <c r="B383" s="151"/>
      <c r="C383" s="151"/>
      <c r="D383" s="152" t="s">
        <v>229</v>
      </c>
      <c r="E383" s="735" t="s">
        <v>287</v>
      </c>
      <c r="F383" s="736"/>
      <c r="G383" s="41">
        <f>G384</f>
        <v>7000</v>
      </c>
      <c r="H383" s="41">
        <f t="shared" ref="H383:I383" si="149">H384</f>
        <v>2000</v>
      </c>
      <c r="I383" s="41">
        <f t="shared" si="149"/>
        <v>9000</v>
      </c>
    </row>
    <row r="384" spans="1:9" ht="15.75">
      <c r="A384" s="39"/>
      <c r="B384" s="39"/>
      <c r="C384" s="39"/>
      <c r="D384" s="39"/>
      <c r="E384" s="38" t="s">
        <v>230</v>
      </c>
      <c r="F384" s="112" t="s">
        <v>231</v>
      </c>
      <c r="G384" s="41">
        <f t="shared" ref="G384:I385" si="150">G385</f>
        <v>7000</v>
      </c>
      <c r="H384" s="41">
        <f t="shared" si="150"/>
        <v>2000</v>
      </c>
      <c r="I384" s="41">
        <f t="shared" si="150"/>
        <v>9000</v>
      </c>
    </row>
    <row r="385" spans="1:173" ht="15.75">
      <c r="A385" s="39"/>
      <c r="B385" s="39"/>
      <c r="C385" s="39"/>
      <c r="D385" s="39"/>
      <c r="E385" s="39"/>
      <c r="F385" s="44" t="s">
        <v>123</v>
      </c>
      <c r="G385" s="41">
        <f t="shared" si="150"/>
        <v>7000</v>
      </c>
      <c r="H385" s="41">
        <f>I385-G385</f>
        <v>2000</v>
      </c>
      <c r="I385" s="41">
        <f t="shared" si="150"/>
        <v>9000</v>
      </c>
    </row>
    <row r="386" spans="1:173" ht="15.75">
      <c r="A386" s="39" t="s">
        <v>91</v>
      </c>
      <c r="B386" s="39"/>
      <c r="C386" s="39"/>
      <c r="D386" s="43"/>
      <c r="E386" s="39"/>
      <c r="F386" s="48" t="s">
        <v>8</v>
      </c>
      <c r="G386" s="47">
        <f t="shared" ref="G386:I386" si="151">SUM(G387)</f>
        <v>7000</v>
      </c>
      <c r="H386" s="47">
        <f t="shared" si="151"/>
        <v>2000</v>
      </c>
      <c r="I386" s="47">
        <f t="shared" si="151"/>
        <v>9000</v>
      </c>
    </row>
    <row r="387" spans="1:173" ht="15.75">
      <c r="A387" s="39"/>
      <c r="B387" s="39" t="s">
        <v>92</v>
      </c>
      <c r="C387" s="39"/>
      <c r="D387" s="43"/>
      <c r="E387" s="39"/>
      <c r="F387" s="48" t="s">
        <v>37</v>
      </c>
      <c r="G387" s="47">
        <v>7000</v>
      </c>
      <c r="H387" s="74">
        <f>I387-G387</f>
        <v>2000</v>
      </c>
      <c r="I387" s="47">
        <v>9000</v>
      </c>
      <c r="M387" s="546"/>
    </row>
    <row r="388" spans="1:173" ht="15.75">
      <c r="A388" s="70"/>
      <c r="B388" s="70"/>
      <c r="C388" s="70"/>
      <c r="D388" s="70"/>
      <c r="E388" s="128"/>
      <c r="F388" s="106"/>
      <c r="G388" s="74"/>
      <c r="H388" s="325"/>
      <c r="I388" s="74"/>
    </row>
    <row r="389" spans="1:173" s="60" customFormat="1" ht="15.75" customHeight="1">
      <c r="A389" s="130"/>
      <c r="B389" s="132"/>
      <c r="C389" s="132"/>
      <c r="D389" s="153" t="s">
        <v>232</v>
      </c>
      <c r="E389" s="743" t="s">
        <v>117</v>
      </c>
      <c r="F389" s="744"/>
      <c r="G389" s="72">
        <f>G394</f>
        <v>1500</v>
      </c>
      <c r="H389" s="72">
        <f t="shared" ref="H389:I389" si="152">H394</f>
        <v>47250</v>
      </c>
      <c r="I389" s="72">
        <f t="shared" si="152"/>
        <v>48750</v>
      </c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  <c r="BD389" s="59"/>
      <c r="BE389" s="59"/>
      <c r="BF389" s="59"/>
      <c r="BG389" s="59"/>
      <c r="BH389" s="59"/>
      <c r="BI389" s="59"/>
      <c r="BJ389" s="59"/>
      <c r="BK389" s="59"/>
      <c r="BL389" s="59"/>
      <c r="BM389" s="59"/>
      <c r="BN389" s="59"/>
      <c r="BO389" s="59"/>
      <c r="BP389" s="59"/>
      <c r="BQ389" s="59"/>
      <c r="BR389" s="59"/>
      <c r="BS389" s="59"/>
      <c r="BT389" s="59"/>
      <c r="BU389" s="59"/>
      <c r="BV389" s="59"/>
      <c r="BW389" s="59"/>
      <c r="BX389" s="59"/>
      <c r="BY389" s="59"/>
      <c r="BZ389" s="59"/>
      <c r="CA389" s="59"/>
      <c r="CB389" s="59"/>
      <c r="CC389" s="59"/>
      <c r="CD389" s="59"/>
      <c r="CE389" s="59"/>
      <c r="CF389" s="59"/>
      <c r="CG389" s="59"/>
      <c r="CH389" s="59"/>
      <c r="CI389" s="59"/>
      <c r="CJ389" s="59"/>
      <c r="CK389" s="59"/>
      <c r="CL389" s="59"/>
      <c r="CM389" s="59"/>
      <c r="CN389" s="59"/>
      <c r="CO389" s="59"/>
      <c r="CP389" s="59"/>
      <c r="CQ389" s="59"/>
      <c r="CR389" s="59"/>
      <c r="CS389" s="59"/>
      <c r="CT389" s="59"/>
      <c r="CU389" s="59"/>
      <c r="CV389" s="59"/>
      <c r="CW389" s="59"/>
      <c r="CX389" s="59"/>
      <c r="CY389" s="59"/>
      <c r="CZ389" s="59"/>
      <c r="DA389" s="59"/>
      <c r="DB389" s="59"/>
      <c r="DC389" s="59"/>
      <c r="DD389" s="59"/>
      <c r="DE389" s="59"/>
      <c r="DF389" s="59"/>
      <c r="DG389" s="59"/>
      <c r="DH389" s="59"/>
      <c r="DI389" s="59"/>
      <c r="DJ389" s="59"/>
      <c r="DK389" s="59"/>
      <c r="DL389" s="59"/>
      <c r="DM389" s="59"/>
      <c r="DN389" s="59"/>
      <c r="DO389" s="59"/>
      <c r="DP389" s="59"/>
      <c r="DQ389" s="59"/>
      <c r="DR389" s="59"/>
      <c r="DS389" s="59"/>
      <c r="DT389" s="59"/>
      <c r="DU389" s="59"/>
      <c r="DV389" s="59"/>
      <c r="DW389" s="59"/>
      <c r="DX389" s="59"/>
      <c r="DY389" s="59"/>
      <c r="DZ389" s="59"/>
      <c r="EA389" s="59"/>
      <c r="EB389" s="59"/>
      <c r="EC389" s="59"/>
      <c r="ED389" s="59"/>
      <c r="EE389" s="59"/>
      <c r="EF389" s="59"/>
      <c r="EG389" s="59"/>
      <c r="EH389" s="59"/>
      <c r="EI389" s="59"/>
      <c r="EJ389" s="59"/>
      <c r="EK389" s="59"/>
      <c r="EL389" s="59"/>
      <c r="EM389" s="59"/>
      <c r="EN389" s="59"/>
      <c r="EO389" s="59"/>
      <c r="EP389" s="59"/>
      <c r="EQ389" s="59"/>
      <c r="ER389" s="59"/>
      <c r="ES389" s="59"/>
      <c r="ET389" s="59"/>
      <c r="EU389" s="59"/>
      <c r="EV389" s="59"/>
      <c r="EW389" s="59"/>
      <c r="EX389" s="59"/>
      <c r="EY389" s="59"/>
      <c r="EZ389" s="59"/>
      <c r="FA389" s="59"/>
      <c r="FB389" s="59"/>
      <c r="FC389" s="59"/>
      <c r="FD389" s="59"/>
      <c r="FE389" s="59"/>
      <c r="FF389" s="59"/>
      <c r="FG389" s="59"/>
      <c r="FH389" s="59"/>
      <c r="FI389" s="59"/>
      <c r="FJ389" s="59"/>
      <c r="FK389" s="59"/>
      <c r="FL389" s="59"/>
      <c r="FM389" s="59"/>
      <c r="FN389" s="59"/>
      <c r="FO389" s="59"/>
      <c r="FP389" s="59"/>
      <c r="FQ389" s="59"/>
    </row>
    <row r="390" spans="1:173" ht="15.75">
      <c r="A390" s="132"/>
      <c r="B390" s="70"/>
      <c r="C390" s="70"/>
      <c r="D390" s="69"/>
      <c r="E390" s="67" t="s">
        <v>114</v>
      </c>
      <c r="F390" s="115" t="s">
        <v>115</v>
      </c>
      <c r="G390" s="72">
        <f>+G391+G392+G393</f>
        <v>1500</v>
      </c>
      <c r="H390" s="72">
        <f t="shared" ref="H390:I390" si="153">+H391+H392+H393</f>
        <v>47250</v>
      </c>
      <c r="I390" s="72">
        <f t="shared" si="153"/>
        <v>48750</v>
      </c>
    </row>
    <row r="391" spans="1:173" ht="15.75">
      <c r="A391" s="70"/>
      <c r="B391" s="70"/>
      <c r="C391" s="70"/>
      <c r="D391" s="69"/>
      <c r="E391" s="68"/>
      <c r="F391" s="108" t="s">
        <v>118</v>
      </c>
      <c r="G391" s="72">
        <f>+G394-G392-G393</f>
        <v>1500</v>
      </c>
      <c r="H391" s="72">
        <f t="shared" ref="H391:I391" si="154">+H394-H392-H393</f>
        <v>27850</v>
      </c>
      <c r="I391" s="72">
        <f t="shared" si="154"/>
        <v>29350</v>
      </c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</row>
    <row r="392" spans="1:173" ht="15.75">
      <c r="A392" s="70"/>
      <c r="B392" s="70"/>
      <c r="C392" s="70"/>
      <c r="D392" s="69"/>
      <c r="E392" s="68"/>
      <c r="F392" s="108" t="s">
        <v>124</v>
      </c>
      <c r="G392" s="72">
        <v>0</v>
      </c>
      <c r="H392" s="72">
        <v>19400</v>
      </c>
      <c r="I392" s="72">
        <v>19400</v>
      </c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</row>
    <row r="393" spans="1:173" ht="15.75">
      <c r="A393" s="70"/>
      <c r="B393" s="70"/>
      <c r="C393" s="70"/>
      <c r="D393" s="69"/>
      <c r="E393" s="68"/>
      <c r="F393" s="44" t="s">
        <v>98</v>
      </c>
      <c r="G393" s="72">
        <v>0</v>
      </c>
      <c r="H393" s="72">
        <v>0</v>
      </c>
      <c r="I393" s="72">
        <v>0</v>
      </c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</row>
    <row r="394" spans="1:173" ht="15.75" customHeight="1">
      <c r="A394" s="70" t="s">
        <v>119</v>
      </c>
      <c r="B394" s="70"/>
      <c r="C394" s="70"/>
      <c r="D394" s="70"/>
      <c r="E394" s="68"/>
      <c r="F394" s="105" t="s">
        <v>9</v>
      </c>
      <c r="G394" s="74">
        <f>+G395</f>
        <v>1500</v>
      </c>
      <c r="H394" s="74">
        <f t="shared" ref="H394:I394" si="155">+H395</f>
        <v>47250</v>
      </c>
      <c r="I394" s="74">
        <f t="shared" si="155"/>
        <v>48750</v>
      </c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</row>
    <row r="395" spans="1:173" ht="15.75" customHeight="1">
      <c r="A395" s="70"/>
      <c r="B395" s="70" t="s">
        <v>120</v>
      </c>
      <c r="C395" s="70"/>
      <c r="D395" s="70"/>
      <c r="E395" s="68"/>
      <c r="F395" s="105" t="s">
        <v>43</v>
      </c>
      <c r="G395" s="74">
        <v>1500</v>
      </c>
      <c r="H395" s="325">
        <f>I395-G395</f>
        <v>47250</v>
      </c>
      <c r="I395" s="74">
        <v>48750</v>
      </c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</row>
    <row r="396" spans="1:173" ht="18" customHeight="1">
      <c r="A396" s="70"/>
      <c r="B396" s="70"/>
      <c r="C396" s="70"/>
      <c r="D396" s="69"/>
      <c r="E396" s="68"/>
      <c r="F396" s="105"/>
      <c r="G396" s="74"/>
      <c r="H396" s="74"/>
      <c r="I396" s="7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</row>
    <row r="397" spans="1:173" ht="15.75" customHeight="1">
      <c r="A397" s="101"/>
      <c r="B397" s="101"/>
      <c r="C397" s="101"/>
      <c r="D397" s="101"/>
      <c r="E397" s="101"/>
      <c r="F397" s="127" t="s">
        <v>233</v>
      </c>
      <c r="G397" s="134">
        <f t="shared" ref="G397:I397" si="156">G399+G406+G413</f>
        <v>16500</v>
      </c>
      <c r="H397" s="134">
        <f>H399+H406+H413</f>
        <v>-3300</v>
      </c>
      <c r="I397" s="134">
        <f t="shared" si="156"/>
        <v>13200</v>
      </c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</row>
    <row r="398" spans="1:173" ht="15.75" customHeight="1">
      <c r="A398" s="39"/>
      <c r="B398" s="39"/>
      <c r="C398" s="39"/>
      <c r="D398" s="40"/>
      <c r="E398" s="39"/>
      <c r="F398" s="48"/>
      <c r="G398" s="47"/>
      <c r="H398" s="47"/>
      <c r="I398" s="47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</row>
    <row r="399" spans="1:173" ht="15.75">
      <c r="A399" s="130"/>
      <c r="B399" s="154"/>
      <c r="C399" s="154"/>
      <c r="D399" s="150" t="s">
        <v>234</v>
      </c>
      <c r="E399" s="745" t="s">
        <v>235</v>
      </c>
      <c r="F399" s="746"/>
      <c r="G399" s="46">
        <f>+G400</f>
        <v>0</v>
      </c>
      <c r="H399" s="46">
        <f t="shared" ref="H399:I399" si="157">+H400</f>
        <v>0</v>
      </c>
      <c r="I399" s="46">
        <f t="shared" si="157"/>
        <v>0</v>
      </c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</row>
    <row r="400" spans="1:173" ht="31.5">
      <c r="A400" s="43"/>
      <c r="B400" s="39"/>
      <c r="C400" s="39"/>
      <c r="D400" s="39"/>
      <c r="E400" s="38" t="s">
        <v>130</v>
      </c>
      <c r="F400" s="45" t="s">
        <v>236</v>
      </c>
      <c r="G400" s="41">
        <f>G401</f>
        <v>0</v>
      </c>
      <c r="H400" s="41">
        <f t="shared" ref="H400:I400" si="158">H401</f>
        <v>0</v>
      </c>
      <c r="I400" s="41">
        <f t="shared" si="158"/>
        <v>0</v>
      </c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</row>
    <row r="401" spans="1:173" ht="15.75" customHeight="1">
      <c r="A401" s="43"/>
      <c r="B401" s="39"/>
      <c r="C401" s="39"/>
      <c r="D401" s="40"/>
      <c r="E401" s="39"/>
      <c r="F401" s="44" t="s">
        <v>124</v>
      </c>
      <c r="G401" s="41">
        <f>G402</f>
        <v>0</v>
      </c>
      <c r="H401" s="41">
        <f t="shared" ref="H401:I401" si="159">H402</f>
        <v>0</v>
      </c>
      <c r="I401" s="41">
        <f t="shared" si="159"/>
        <v>0</v>
      </c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</row>
    <row r="402" spans="1:173" ht="15.75" customHeight="1">
      <c r="A402" s="39" t="s">
        <v>91</v>
      </c>
      <c r="B402" s="39"/>
      <c r="C402" s="39"/>
      <c r="D402" s="43"/>
      <c r="E402" s="39"/>
      <c r="F402" s="50" t="s">
        <v>8</v>
      </c>
      <c r="G402" s="47">
        <f>G403+G404</f>
        <v>0</v>
      </c>
      <c r="H402" s="47">
        <f t="shared" ref="H402:I402" si="160">H403+H404</f>
        <v>0</v>
      </c>
      <c r="I402" s="47">
        <f t="shared" si="160"/>
        <v>0</v>
      </c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</row>
    <row r="403" spans="1:173" ht="15.75">
      <c r="A403" s="43"/>
      <c r="B403" s="39" t="s">
        <v>147</v>
      </c>
      <c r="C403" s="39"/>
      <c r="D403" s="43"/>
      <c r="E403" s="39"/>
      <c r="F403" s="50" t="s">
        <v>36</v>
      </c>
      <c r="G403" s="47">
        <v>0</v>
      </c>
      <c r="H403" s="47">
        <v>0</v>
      </c>
      <c r="I403" s="47">
        <v>0</v>
      </c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</row>
    <row r="404" spans="1:173" ht="15.75">
      <c r="A404" s="70"/>
      <c r="B404" s="70" t="s">
        <v>92</v>
      </c>
      <c r="C404" s="70"/>
      <c r="D404" s="70"/>
      <c r="E404" s="68"/>
      <c r="F404" s="105" t="s">
        <v>37</v>
      </c>
      <c r="G404" s="74">
        <v>0</v>
      </c>
      <c r="H404" s="74">
        <f>I404-G404</f>
        <v>0</v>
      </c>
      <c r="I404" s="74">
        <v>0</v>
      </c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</row>
    <row r="405" spans="1:173" ht="15.75">
      <c r="A405" s="68"/>
      <c r="B405" s="70"/>
      <c r="C405" s="70"/>
      <c r="D405" s="69"/>
      <c r="E405" s="68"/>
      <c r="F405" s="105"/>
      <c r="G405" s="74"/>
      <c r="H405" s="74"/>
      <c r="I405" s="7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</row>
    <row r="406" spans="1:173" ht="33" customHeight="1">
      <c r="A406" s="39"/>
      <c r="B406" s="151"/>
      <c r="C406" s="151"/>
      <c r="D406" s="152" t="s">
        <v>237</v>
      </c>
      <c r="E406" s="735" t="s">
        <v>238</v>
      </c>
      <c r="F406" s="736"/>
      <c r="G406" s="41">
        <f>G407</f>
        <v>8000</v>
      </c>
      <c r="H406" s="41">
        <f t="shared" ref="H406:I406" si="161">H407</f>
        <v>-1300</v>
      </c>
      <c r="I406" s="41">
        <f t="shared" si="161"/>
        <v>6700</v>
      </c>
      <c r="J406" s="4"/>
      <c r="K406" s="60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</row>
    <row r="407" spans="1:173" ht="31.5">
      <c r="A407" s="151"/>
      <c r="B407" s="39"/>
      <c r="C407" s="39"/>
      <c r="D407" s="39"/>
      <c r="E407" s="38" t="s">
        <v>130</v>
      </c>
      <c r="F407" s="45" t="s">
        <v>239</v>
      </c>
      <c r="G407" s="41">
        <f>+G408+G409</f>
        <v>8000</v>
      </c>
      <c r="H407" s="41">
        <f t="shared" ref="H407:I407" si="162">+H408+H409</f>
        <v>-1300</v>
      </c>
      <c r="I407" s="41">
        <f t="shared" si="162"/>
        <v>6700</v>
      </c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</row>
    <row r="408" spans="1:173" ht="15.75">
      <c r="A408" s="39"/>
      <c r="B408" s="39"/>
      <c r="C408" s="39"/>
      <c r="D408" s="39"/>
      <c r="E408" s="39"/>
      <c r="F408" s="44" t="s">
        <v>123</v>
      </c>
      <c r="G408" s="41">
        <f>+G410-G409</f>
        <v>7200</v>
      </c>
      <c r="H408" s="41">
        <f t="shared" ref="H408:I408" si="163">+H410-H409</f>
        <v>-500</v>
      </c>
      <c r="I408" s="41">
        <f t="shared" si="163"/>
        <v>6700</v>
      </c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</row>
    <row r="409" spans="1:173" ht="15.75">
      <c r="A409" s="39"/>
      <c r="B409" s="39"/>
      <c r="C409" s="39"/>
      <c r="D409" s="39"/>
      <c r="E409" s="39"/>
      <c r="F409" s="44" t="s">
        <v>124</v>
      </c>
      <c r="G409" s="41">
        <v>800</v>
      </c>
      <c r="H409" s="41">
        <f>I409-G409</f>
        <v>-800</v>
      </c>
      <c r="I409" s="41">
        <v>0</v>
      </c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</row>
    <row r="410" spans="1:173" ht="15.75">
      <c r="A410" s="39" t="s">
        <v>91</v>
      </c>
      <c r="B410" s="39"/>
      <c r="C410" s="39"/>
      <c r="D410" s="43"/>
      <c r="E410" s="39"/>
      <c r="F410" s="50" t="s">
        <v>8</v>
      </c>
      <c r="G410" s="47">
        <f>G411</f>
        <v>8000</v>
      </c>
      <c r="H410" s="47">
        <f t="shared" ref="H410:I410" si="164">H411</f>
        <v>-1300</v>
      </c>
      <c r="I410" s="47">
        <f t="shared" si="164"/>
        <v>6700</v>
      </c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</row>
    <row r="411" spans="1:173" ht="15.75">
      <c r="A411" s="39"/>
      <c r="B411" s="39" t="s">
        <v>92</v>
      </c>
      <c r="C411" s="39"/>
      <c r="D411" s="43"/>
      <c r="E411" s="39"/>
      <c r="F411" s="50" t="s">
        <v>37</v>
      </c>
      <c r="G411" s="47">
        <v>8000</v>
      </c>
      <c r="H411" s="47">
        <f>I411-G411</f>
        <v>-1300</v>
      </c>
      <c r="I411" s="47">
        <v>6700</v>
      </c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</row>
    <row r="412" spans="1:173" ht="15.75">
      <c r="A412" s="39"/>
      <c r="B412" s="39"/>
      <c r="C412" s="39"/>
      <c r="D412" s="43"/>
      <c r="E412" s="39"/>
      <c r="F412" s="48"/>
      <c r="G412" s="47"/>
      <c r="H412" s="47"/>
      <c r="I412" s="47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</row>
    <row r="413" spans="1:173" ht="15.75">
      <c r="A413" s="39"/>
      <c r="B413" s="151"/>
      <c r="C413" s="151"/>
      <c r="D413" s="152" t="s">
        <v>240</v>
      </c>
      <c r="E413" s="735" t="s">
        <v>241</v>
      </c>
      <c r="F413" s="736"/>
      <c r="G413" s="41">
        <f t="shared" ref="G413:I415" si="165">G414</f>
        <v>8500</v>
      </c>
      <c r="H413" s="41">
        <f t="shared" si="165"/>
        <v>-2000</v>
      </c>
      <c r="I413" s="41">
        <f t="shared" si="165"/>
        <v>6500</v>
      </c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</row>
    <row r="414" spans="1:173" ht="31.5">
      <c r="A414" s="39"/>
      <c r="B414" s="39"/>
      <c r="C414" s="39"/>
      <c r="D414" s="39"/>
      <c r="E414" s="38" t="s">
        <v>130</v>
      </c>
      <c r="F414" s="45" t="s">
        <v>239</v>
      </c>
      <c r="G414" s="41">
        <f t="shared" si="165"/>
        <v>8500</v>
      </c>
      <c r="H414" s="41">
        <f t="shared" si="165"/>
        <v>-2000</v>
      </c>
      <c r="I414" s="41">
        <f t="shared" si="165"/>
        <v>6500</v>
      </c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</row>
    <row r="415" spans="1:173" ht="15.75">
      <c r="A415" s="39"/>
      <c r="B415" s="39"/>
      <c r="C415" s="39"/>
      <c r="D415" s="39"/>
      <c r="E415" s="39"/>
      <c r="F415" s="44" t="s">
        <v>123</v>
      </c>
      <c r="G415" s="41">
        <f t="shared" si="165"/>
        <v>8500</v>
      </c>
      <c r="H415" s="41">
        <f t="shared" si="165"/>
        <v>-2000</v>
      </c>
      <c r="I415" s="41">
        <f t="shared" si="165"/>
        <v>6500</v>
      </c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</row>
    <row r="416" spans="1:173" ht="18" customHeight="1">
      <c r="A416" s="39" t="s">
        <v>91</v>
      </c>
      <c r="B416" s="39"/>
      <c r="C416" s="39"/>
      <c r="D416" s="43"/>
      <c r="E416" s="39"/>
      <c r="F416" s="50" t="s">
        <v>8</v>
      </c>
      <c r="G416" s="47">
        <f>+G417+G418</f>
        <v>8500</v>
      </c>
      <c r="H416" s="47">
        <f t="shared" ref="H416:I416" si="166">+H417+H418</f>
        <v>-2000</v>
      </c>
      <c r="I416" s="47">
        <f t="shared" si="166"/>
        <v>6500</v>
      </c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</row>
    <row r="417" spans="1:173" ht="15.75" customHeight="1">
      <c r="A417" s="39"/>
      <c r="B417" s="39" t="s">
        <v>92</v>
      </c>
      <c r="C417" s="39"/>
      <c r="D417" s="43"/>
      <c r="E417" s="39"/>
      <c r="F417" s="50" t="s">
        <v>37</v>
      </c>
      <c r="G417" s="47">
        <v>5000</v>
      </c>
      <c r="H417" s="47">
        <f>+I417-G417</f>
        <v>-1800</v>
      </c>
      <c r="I417" s="47">
        <v>3200</v>
      </c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</row>
    <row r="418" spans="1:173" ht="15.75">
      <c r="A418" s="43"/>
      <c r="B418" s="43" t="s">
        <v>93</v>
      </c>
      <c r="C418" s="43"/>
      <c r="D418" s="39"/>
      <c r="E418" s="39"/>
      <c r="F418" s="48" t="s">
        <v>39</v>
      </c>
      <c r="G418" s="47">
        <v>3500</v>
      </c>
      <c r="H418" s="47">
        <f>I418-G418</f>
        <v>-200</v>
      </c>
      <c r="I418" s="47">
        <v>3300</v>
      </c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</row>
    <row r="419" spans="1:173" ht="15.75">
      <c r="A419" s="70"/>
      <c r="B419" s="39"/>
      <c r="C419" s="39"/>
      <c r="D419" s="40"/>
      <c r="E419" s="126"/>
      <c r="F419" s="48"/>
      <c r="G419" s="47"/>
      <c r="H419" s="46"/>
      <c r="I419" s="47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</row>
    <row r="420" spans="1:173" ht="15.75">
      <c r="A420" s="234"/>
      <c r="B420" s="209"/>
      <c r="C420" s="209"/>
      <c r="D420" s="209"/>
      <c r="E420" s="209"/>
      <c r="F420" s="210" t="s">
        <v>242</v>
      </c>
      <c r="G420" s="455">
        <f>G422+G430+G446+G452+G438+G463+G475+G483+G489+G495+G502+G508</f>
        <v>997500</v>
      </c>
      <c r="H420" s="455">
        <f>H422+H430+H446+H452+H438+H463+H475+H483+H489+H495+H502+H508</f>
        <v>-505070</v>
      </c>
      <c r="I420" s="455">
        <f>I422+I430+I446+I452+I438+I463+I475+I483+I489+I495+I502+I508</f>
        <v>491530</v>
      </c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</row>
    <row r="421" spans="1:173" ht="15.75">
      <c r="A421" s="146"/>
      <c r="B421" s="68"/>
      <c r="C421" s="68"/>
      <c r="D421" s="69"/>
      <c r="E421" s="128"/>
      <c r="F421" s="110"/>
      <c r="G421" s="74"/>
      <c r="H421" s="74"/>
      <c r="I421" s="7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</row>
    <row r="422" spans="1:173" ht="15.75">
      <c r="A422" s="311"/>
      <c r="B422" s="156"/>
      <c r="C422" s="156"/>
      <c r="D422" s="157" t="s">
        <v>243</v>
      </c>
      <c r="E422" s="737" t="s">
        <v>244</v>
      </c>
      <c r="F422" s="738"/>
      <c r="G422" s="72">
        <f>+G423</f>
        <v>5000</v>
      </c>
      <c r="H422" s="72">
        <f t="shared" ref="H422:I422" si="167">+H423</f>
        <v>-5000</v>
      </c>
      <c r="I422" s="72">
        <f t="shared" si="167"/>
        <v>0</v>
      </c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</row>
    <row r="423" spans="1:173" ht="15.75">
      <c r="A423" s="314"/>
      <c r="B423" s="159"/>
      <c r="C423" s="159"/>
      <c r="D423" s="160"/>
      <c r="E423" s="161" t="s">
        <v>220</v>
      </c>
      <c r="F423" s="162" t="s">
        <v>221</v>
      </c>
      <c r="G423" s="307">
        <f>+G424+G425</f>
        <v>5000</v>
      </c>
      <c r="H423" s="307">
        <f t="shared" ref="H423:I423" si="168">+H424+H425</f>
        <v>-5000</v>
      </c>
      <c r="I423" s="307">
        <f t="shared" si="168"/>
        <v>0</v>
      </c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</row>
    <row r="424" spans="1:173" ht="15.75">
      <c r="A424" s="160"/>
      <c r="B424" s="160"/>
      <c r="C424" s="160"/>
      <c r="D424" s="158"/>
      <c r="E424" s="160"/>
      <c r="F424" s="163" t="s">
        <v>123</v>
      </c>
      <c r="G424" s="307">
        <v>5000</v>
      </c>
      <c r="H424" s="307">
        <f>+I424-G424</f>
        <v>-5000</v>
      </c>
      <c r="I424" s="307">
        <v>0</v>
      </c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</row>
    <row r="425" spans="1:173" ht="15.75">
      <c r="A425" s="160"/>
      <c r="B425" s="160"/>
      <c r="C425" s="160"/>
      <c r="D425" s="158"/>
      <c r="E425" s="160"/>
      <c r="F425" s="163" t="s">
        <v>124</v>
      </c>
      <c r="G425" s="307">
        <v>0</v>
      </c>
      <c r="H425" s="307">
        <v>0</v>
      </c>
      <c r="I425" s="307">
        <v>0</v>
      </c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</row>
    <row r="426" spans="1:173" ht="15.75">
      <c r="A426" s="160" t="s">
        <v>119</v>
      </c>
      <c r="B426" s="160"/>
      <c r="C426" s="160"/>
      <c r="D426" s="159"/>
      <c r="E426" s="160"/>
      <c r="F426" s="164" t="s">
        <v>9</v>
      </c>
      <c r="G426" s="268">
        <f>+G428+G427</f>
        <v>5000</v>
      </c>
      <c r="H426" s="268">
        <f t="shared" ref="H426:I426" si="169">+H428+H427</f>
        <v>-5000</v>
      </c>
      <c r="I426" s="268">
        <f t="shared" si="169"/>
        <v>0</v>
      </c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</row>
    <row r="427" spans="1:173" ht="15.75">
      <c r="A427" s="160"/>
      <c r="B427" s="160" t="s">
        <v>132</v>
      </c>
      <c r="C427" s="160"/>
      <c r="D427" s="159"/>
      <c r="E427" s="160"/>
      <c r="F427" s="164" t="s">
        <v>42</v>
      </c>
      <c r="G427" s="268">
        <v>0</v>
      </c>
      <c r="H427" s="268">
        <v>0</v>
      </c>
      <c r="I427" s="268">
        <v>0</v>
      </c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</row>
    <row r="428" spans="1:173" ht="15.75">
      <c r="A428" s="160"/>
      <c r="B428" s="160" t="s">
        <v>120</v>
      </c>
      <c r="C428" s="160"/>
      <c r="D428" s="159"/>
      <c r="E428" s="160"/>
      <c r="F428" s="164" t="s">
        <v>43</v>
      </c>
      <c r="G428" s="268">
        <v>5000</v>
      </c>
      <c r="H428" s="268">
        <f>I428-G428</f>
        <v>-5000</v>
      </c>
      <c r="I428" s="268">
        <v>0</v>
      </c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</row>
    <row r="429" spans="1:173" ht="15.75">
      <c r="A429" s="39"/>
      <c r="B429" s="165"/>
      <c r="C429" s="165"/>
      <c r="D429" s="65"/>
      <c r="E429" s="165"/>
      <c r="F429" s="166"/>
      <c r="G429" s="47"/>
      <c r="H429" s="47"/>
      <c r="I429" s="47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</row>
    <row r="430" spans="1:173" ht="15.75">
      <c r="A430" s="165"/>
      <c r="B430" s="66"/>
      <c r="C430" s="66"/>
      <c r="D430" s="167" t="s">
        <v>245</v>
      </c>
      <c r="E430" s="725" t="s">
        <v>246</v>
      </c>
      <c r="F430" s="726"/>
      <c r="G430" s="41">
        <f t="shared" ref="G430:I430" si="170">G431</f>
        <v>0</v>
      </c>
      <c r="H430" s="41">
        <f t="shared" si="170"/>
        <v>0</v>
      </c>
      <c r="I430" s="41">
        <f t="shared" si="170"/>
        <v>0</v>
      </c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</row>
    <row r="431" spans="1:173" ht="31.5">
      <c r="A431" s="165"/>
      <c r="B431" s="43"/>
      <c r="C431" s="43"/>
      <c r="D431" s="39"/>
      <c r="E431" s="38" t="s">
        <v>130</v>
      </c>
      <c r="F431" s="45" t="s">
        <v>131</v>
      </c>
      <c r="G431" s="41">
        <f>G432+G433+G434</f>
        <v>0</v>
      </c>
      <c r="H431" s="41">
        <f t="shared" ref="H431:I431" si="171">H432+H433+H434</f>
        <v>0</v>
      </c>
      <c r="I431" s="41">
        <f t="shared" si="171"/>
        <v>0</v>
      </c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</row>
    <row r="432" spans="1:173" ht="15.75">
      <c r="A432" s="151"/>
      <c r="B432" s="39"/>
      <c r="C432" s="39"/>
      <c r="D432" s="40"/>
      <c r="E432" s="39"/>
      <c r="F432" s="45" t="s">
        <v>247</v>
      </c>
      <c r="G432" s="41">
        <v>0</v>
      </c>
      <c r="H432" s="41">
        <v>0</v>
      </c>
      <c r="I432" s="41">
        <v>0</v>
      </c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</row>
    <row r="433" spans="1:173" ht="15.75">
      <c r="A433" s="151"/>
      <c r="B433" s="39"/>
      <c r="C433" s="39"/>
      <c r="D433" s="40"/>
      <c r="E433" s="39"/>
      <c r="F433" s="45" t="s">
        <v>248</v>
      </c>
      <c r="G433" s="41">
        <v>0</v>
      </c>
      <c r="H433" s="41">
        <v>0</v>
      </c>
      <c r="I433" s="41">
        <v>0</v>
      </c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</row>
    <row r="434" spans="1:173" ht="15.75">
      <c r="A434" s="151"/>
      <c r="B434" s="39"/>
      <c r="C434" s="39"/>
      <c r="D434" s="40"/>
      <c r="E434" s="39"/>
      <c r="F434" s="45" t="s">
        <v>124</v>
      </c>
      <c r="G434" s="41">
        <v>0</v>
      </c>
      <c r="H434" s="41">
        <v>0</v>
      </c>
      <c r="I434" s="41">
        <v>0</v>
      </c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</row>
    <row r="435" spans="1:173" ht="15" customHeight="1">
      <c r="A435" s="39" t="s">
        <v>119</v>
      </c>
      <c r="B435" s="39"/>
      <c r="C435" s="39"/>
      <c r="D435" s="43"/>
      <c r="E435" s="39"/>
      <c r="F435" s="50" t="s">
        <v>9</v>
      </c>
      <c r="G435" s="47">
        <f>SUM(G436)</f>
        <v>0</v>
      </c>
      <c r="H435" s="47">
        <f t="shared" ref="H435:I435" si="172">SUM(H436)</f>
        <v>0</v>
      </c>
      <c r="I435" s="47">
        <f t="shared" si="172"/>
        <v>0</v>
      </c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</row>
    <row r="436" spans="1:173" ht="15.75">
      <c r="A436" s="43"/>
      <c r="B436" s="39" t="s">
        <v>120</v>
      </c>
      <c r="C436" s="39"/>
      <c r="D436" s="43"/>
      <c r="E436" s="39"/>
      <c r="F436" s="50" t="s">
        <v>43</v>
      </c>
      <c r="G436" s="47">
        <v>0</v>
      </c>
      <c r="H436" s="47">
        <f>I436-G436</f>
        <v>0</v>
      </c>
      <c r="I436" s="47">
        <v>0</v>
      </c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</row>
    <row r="437" spans="1:173" ht="15.75">
      <c r="A437" s="43"/>
      <c r="B437" s="39"/>
      <c r="C437" s="39"/>
      <c r="D437" s="43"/>
      <c r="E437" s="126"/>
      <c r="F437" s="51"/>
      <c r="G437" s="47"/>
      <c r="H437" s="47"/>
      <c r="I437" s="47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</row>
    <row r="438" spans="1:173" ht="15.75">
      <c r="A438" s="314"/>
      <c r="B438" s="156"/>
      <c r="C438" s="156"/>
      <c r="D438" s="157" t="s">
        <v>271</v>
      </c>
      <c r="E438" s="737" t="s">
        <v>333</v>
      </c>
      <c r="F438" s="738"/>
      <c r="G438" s="72">
        <f t="shared" ref="G438:I438" si="173">G439</f>
        <v>0</v>
      </c>
      <c r="H438" s="72">
        <f t="shared" si="173"/>
        <v>0</v>
      </c>
      <c r="I438" s="72">
        <f t="shared" si="173"/>
        <v>0</v>
      </c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</row>
    <row r="439" spans="1:173" ht="31.5">
      <c r="A439" s="314"/>
      <c r="B439" s="70"/>
      <c r="C439" s="70"/>
      <c r="D439" s="68"/>
      <c r="E439" s="67" t="s">
        <v>130</v>
      </c>
      <c r="F439" s="108" t="s">
        <v>131</v>
      </c>
      <c r="G439" s="72">
        <f>G440+G441+G442</f>
        <v>0</v>
      </c>
      <c r="H439" s="72">
        <f t="shared" ref="H439:I439" si="174">H440+H441+H442</f>
        <v>0</v>
      </c>
      <c r="I439" s="72">
        <f t="shared" si="174"/>
        <v>0</v>
      </c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</row>
    <row r="440" spans="1:173" ht="15" customHeight="1">
      <c r="A440" s="392"/>
      <c r="B440" s="68"/>
      <c r="C440" s="68"/>
      <c r="D440" s="69"/>
      <c r="E440" s="68"/>
      <c r="F440" s="108" t="s">
        <v>247</v>
      </c>
      <c r="G440" s="72">
        <v>0</v>
      </c>
      <c r="H440" s="72">
        <v>0</v>
      </c>
      <c r="I440" s="72">
        <v>0</v>
      </c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</row>
    <row r="441" spans="1:173" ht="15" customHeight="1">
      <c r="A441" s="392"/>
      <c r="B441" s="68"/>
      <c r="C441" s="68"/>
      <c r="D441" s="69"/>
      <c r="E441" s="68"/>
      <c r="F441" s="108" t="s">
        <v>248</v>
      </c>
      <c r="G441" s="72">
        <f>+G443-G442</f>
        <v>0</v>
      </c>
      <c r="H441" s="72">
        <f t="shared" ref="H441:I441" si="175">+H443-H442</f>
        <v>0</v>
      </c>
      <c r="I441" s="72">
        <f t="shared" si="175"/>
        <v>0</v>
      </c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</row>
    <row r="442" spans="1:173" ht="15" customHeight="1">
      <c r="A442" s="392"/>
      <c r="B442" s="68"/>
      <c r="C442" s="68"/>
      <c r="D442" s="69"/>
      <c r="E442" s="68"/>
      <c r="F442" s="108" t="s">
        <v>124</v>
      </c>
      <c r="G442" s="72">
        <v>0</v>
      </c>
      <c r="H442" s="72">
        <v>0</v>
      </c>
      <c r="I442" s="72">
        <v>0</v>
      </c>
      <c r="J442" s="4"/>
      <c r="K442" s="367"/>
      <c r="L442" s="4"/>
      <c r="M442" s="367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</row>
    <row r="443" spans="1:173" ht="15" customHeight="1">
      <c r="A443" s="68" t="s">
        <v>119</v>
      </c>
      <c r="B443" s="68"/>
      <c r="C443" s="68"/>
      <c r="D443" s="70"/>
      <c r="E443" s="68"/>
      <c r="F443" s="73" t="s">
        <v>9</v>
      </c>
      <c r="G443" s="74">
        <f>SUM(G444)</f>
        <v>0</v>
      </c>
      <c r="H443" s="74">
        <f t="shared" ref="H443:I443" si="176">SUM(H444)</f>
        <v>0</v>
      </c>
      <c r="I443" s="74">
        <f t="shared" si="176"/>
        <v>0</v>
      </c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</row>
    <row r="444" spans="1:173" ht="32.25" customHeight="1">
      <c r="A444" s="70"/>
      <c r="B444" s="68" t="s">
        <v>120</v>
      </c>
      <c r="C444" s="68"/>
      <c r="D444" s="70"/>
      <c r="E444" s="68"/>
      <c r="F444" s="73" t="s">
        <v>43</v>
      </c>
      <c r="G444" s="74">
        <v>0</v>
      </c>
      <c r="H444" s="74">
        <f>I444-G444</f>
        <v>0</v>
      </c>
      <c r="I444" s="74">
        <v>0</v>
      </c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</row>
    <row r="445" spans="1:173" ht="15" customHeight="1">
      <c r="A445" s="39"/>
      <c r="B445" s="39"/>
      <c r="C445" s="39"/>
      <c r="D445" s="40"/>
      <c r="E445" s="126"/>
      <c r="F445" s="48"/>
      <c r="G445" s="47"/>
      <c r="H445" s="47"/>
      <c r="I445" s="47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</row>
    <row r="446" spans="1:173" ht="15" customHeight="1">
      <c r="A446" s="39"/>
      <c r="B446" s="66"/>
      <c r="C446" s="156"/>
      <c r="D446" s="167" t="s">
        <v>249</v>
      </c>
      <c r="E446" s="725" t="s">
        <v>250</v>
      </c>
      <c r="F446" s="726"/>
      <c r="G446" s="41">
        <f t="shared" ref="G446:I448" si="177">G447</f>
        <v>0</v>
      </c>
      <c r="H446" s="41">
        <f t="shared" si="177"/>
        <v>0</v>
      </c>
      <c r="I446" s="41">
        <f t="shared" si="177"/>
        <v>0</v>
      </c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</row>
    <row r="447" spans="1:173" ht="15" customHeight="1">
      <c r="A447" s="39"/>
      <c r="B447" s="43"/>
      <c r="C447" s="43"/>
      <c r="D447" s="39"/>
      <c r="E447" s="38" t="s">
        <v>130</v>
      </c>
      <c r="F447" s="45" t="s">
        <v>131</v>
      </c>
      <c r="G447" s="41">
        <f t="shared" si="177"/>
        <v>0</v>
      </c>
      <c r="H447" s="41">
        <f t="shared" si="177"/>
        <v>0</v>
      </c>
      <c r="I447" s="41">
        <f t="shared" si="177"/>
        <v>0</v>
      </c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</row>
    <row r="448" spans="1:173" ht="15" customHeight="1">
      <c r="A448" s="39"/>
      <c r="B448" s="39"/>
      <c r="C448" s="39"/>
      <c r="D448" s="40"/>
      <c r="E448" s="39"/>
      <c r="F448" s="45" t="s">
        <v>123</v>
      </c>
      <c r="G448" s="41">
        <f t="shared" si="177"/>
        <v>0</v>
      </c>
      <c r="H448" s="41">
        <f t="shared" si="177"/>
        <v>0</v>
      </c>
      <c r="I448" s="41">
        <f t="shared" si="177"/>
        <v>0</v>
      </c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</row>
    <row r="449" spans="1:173" ht="15" customHeight="1">
      <c r="A449" s="39" t="s">
        <v>119</v>
      </c>
      <c r="B449" s="39"/>
      <c r="C449" s="39"/>
      <c r="D449" s="43"/>
      <c r="E449" s="39"/>
      <c r="F449" s="50" t="s">
        <v>9</v>
      </c>
      <c r="G449" s="47">
        <f>SUM(G450)</f>
        <v>0</v>
      </c>
      <c r="H449" s="47">
        <f t="shared" ref="H449:I449" si="178">SUM(H450)</f>
        <v>0</v>
      </c>
      <c r="I449" s="47">
        <f t="shared" si="178"/>
        <v>0</v>
      </c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</row>
    <row r="450" spans="1:173" ht="15" customHeight="1">
      <c r="A450" s="70"/>
      <c r="B450" s="39" t="s">
        <v>120</v>
      </c>
      <c r="C450" s="39"/>
      <c r="D450" s="43"/>
      <c r="E450" s="39"/>
      <c r="F450" s="50" t="s">
        <v>43</v>
      </c>
      <c r="G450" s="47">
        <v>0</v>
      </c>
      <c r="H450" s="47">
        <f>I450-G450</f>
        <v>0</v>
      </c>
      <c r="I450" s="47">
        <v>0</v>
      </c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</row>
    <row r="451" spans="1:173" ht="15" customHeight="1">
      <c r="A451" s="43"/>
      <c r="B451" s="151"/>
      <c r="C451" s="151"/>
      <c r="D451" s="168"/>
      <c r="E451" s="195"/>
      <c r="F451" s="169"/>
      <c r="G451" s="47"/>
      <c r="H451" s="47"/>
      <c r="I451" s="47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</row>
    <row r="452" spans="1:173" ht="15" customHeight="1">
      <c r="A452" s="43"/>
      <c r="B452" s="66"/>
      <c r="C452" s="66"/>
      <c r="D452" s="327" t="s">
        <v>251</v>
      </c>
      <c r="E452" s="728" t="s">
        <v>347</v>
      </c>
      <c r="F452" s="729"/>
      <c r="G452" s="307">
        <f>G454+G455+G456+G457+G458</f>
        <v>250000</v>
      </c>
      <c r="H452" s="307">
        <f t="shared" ref="H452:I452" si="179">H454+H455+H456+H457+H458</f>
        <v>-198200</v>
      </c>
      <c r="I452" s="307">
        <f t="shared" si="179"/>
        <v>51800</v>
      </c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</row>
    <row r="453" spans="1:173" ht="15" customHeight="1">
      <c r="A453" s="43"/>
      <c r="B453" s="43"/>
      <c r="C453" s="43"/>
      <c r="D453" s="322"/>
      <c r="E453" s="328" t="s">
        <v>130</v>
      </c>
      <c r="F453" s="329" t="s">
        <v>131</v>
      </c>
      <c r="G453" s="307">
        <f>G452</f>
        <v>250000</v>
      </c>
      <c r="H453" s="307">
        <f>H452</f>
        <v>-198200</v>
      </c>
      <c r="I453" s="307">
        <f t="shared" ref="I453" si="180">I454+I457+I456+I458</f>
        <v>51800</v>
      </c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</row>
    <row r="454" spans="1:173" ht="15" customHeight="1">
      <c r="A454" s="43"/>
      <c r="B454" s="68"/>
      <c r="C454" s="68"/>
      <c r="D454" s="330"/>
      <c r="E454" s="331"/>
      <c r="F454" s="332" t="s">
        <v>123</v>
      </c>
      <c r="G454" s="326">
        <v>6500</v>
      </c>
      <c r="H454" s="326">
        <f>I454-G454</f>
        <v>10450</v>
      </c>
      <c r="I454" s="326">
        <v>16950</v>
      </c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</row>
    <row r="455" spans="1:173" ht="15" customHeight="1">
      <c r="A455" s="43"/>
      <c r="B455" s="68"/>
      <c r="C455" s="68"/>
      <c r="D455" s="330"/>
      <c r="E455" s="331"/>
      <c r="F455" s="108" t="s">
        <v>247</v>
      </c>
      <c r="G455" s="326">
        <v>83500</v>
      </c>
      <c r="H455" s="326">
        <f>I455-G455</f>
        <v>-83500</v>
      </c>
      <c r="I455" s="326">
        <v>0</v>
      </c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</row>
    <row r="456" spans="1:173" ht="15" customHeight="1">
      <c r="A456" s="43"/>
      <c r="B456" s="68"/>
      <c r="C456" s="68"/>
      <c r="D456" s="330"/>
      <c r="E456" s="331"/>
      <c r="F456" s="329" t="s">
        <v>352</v>
      </c>
      <c r="G456" s="326">
        <v>0</v>
      </c>
      <c r="H456" s="326">
        <v>0</v>
      </c>
      <c r="I456" s="326">
        <v>0</v>
      </c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</row>
    <row r="457" spans="1:173" ht="15" customHeight="1">
      <c r="A457" s="43"/>
      <c r="B457" s="68"/>
      <c r="C457" s="68"/>
      <c r="D457" s="330"/>
      <c r="E457" s="331"/>
      <c r="F457" s="333" t="s">
        <v>124</v>
      </c>
      <c r="G457" s="326">
        <v>85000</v>
      </c>
      <c r="H457" s="326">
        <f>I457-G457</f>
        <v>-50150</v>
      </c>
      <c r="I457" s="326">
        <v>34850</v>
      </c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</row>
    <row r="458" spans="1:173" ht="15" customHeight="1">
      <c r="A458" s="43"/>
      <c r="B458" s="68"/>
      <c r="C458" s="68"/>
      <c r="D458" s="330"/>
      <c r="E458" s="331"/>
      <c r="F458" s="333" t="s">
        <v>351</v>
      </c>
      <c r="G458" s="326">
        <v>75000</v>
      </c>
      <c r="H458" s="326">
        <f>I458-G458</f>
        <v>-75000</v>
      </c>
      <c r="I458" s="326">
        <v>0</v>
      </c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</row>
    <row r="459" spans="1:173" ht="15" customHeight="1">
      <c r="A459" s="68" t="s">
        <v>119</v>
      </c>
      <c r="B459" s="68"/>
      <c r="C459" s="68"/>
      <c r="D459" s="334"/>
      <c r="E459" s="331"/>
      <c r="F459" s="335" t="s">
        <v>9</v>
      </c>
      <c r="G459" s="325">
        <f>SUM(G460)</f>
        <v>250000</v>
      </c>
      <c r="H459" s="325">
        <f t="shared" ref="H459:I459" si="181">SUM(H460)</f>
        <v>-198200</v>
      </c>
      <c r="I459" s="325">
        <f t="shared" si="181"/>
        <v>51800</v>
      </c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</row>
    <row r="460" spans="1:173" ht="15" customHeight="1">
      <c r="A460" s="68"/>
      <c r="B460" s="39" t="s">
        <v>120</v>
      </c>
      <c r="C460" s="39"/>
      <c r="D460" s="336"/>
      <c r="E460" s="322"/>
      <c r="F460" s="337" t="s">
        <v>43</v>
      </c>
      <c r="G460" s="268">
        <v>250000</v>
      </c>
      <c r="H460" s="268">
        <f>I460-G460</f>
        <v>-198200</v>
      </c>
      <c r="I460" s="268">
        <v>51800</v>
      </c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</row>
    <row r="461" spans="1:173" ht="15" customHeight="1">
      <c r="A461" s="68"/>
      <c r="B461" s="39"/>
      <c r="C461" s="39"/>
      <c r="D461" s="336"/>
      <c r="E461" s="322"/>
      <c r="F461" s="337"/>
      <c r="G461" s="268"/>
      <c r="H461" s="268"/>
      <c r="I461" s="268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</row>
    <row r="462" spans="1:173" ht="15" customHeight="1">
      <c r="A462" s="68"/>
      <c r="B462" s="39"/>
      <c r="C462" s="39"/>
      <c r="D462" s="43"/>
      <c r="E462" s="126"/>
      <c r="F462" s="202"/>
      <c r="G462" s="483"/>
      <c r="H462" s="47"/>
      <c r="I462" s="483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</row>
    <row r="463" spans="1:173" ht="15.75">
      <c r="A463" s="200"/>
      <c r="B463" s="200"/>
      <c r="C463" s="200"/>
      <c r="D463" s="155" t="s">
        <v>280</v>
      </c>
      <c r="E463" s="717" t="s">
        <v>313</v>
      </c>
      <c r="F463" s="718"/>
      <c r="G463" s="484">
        <f>+G464</f>
        <v>100000</v>
      </c>
      <c r="H463" s="484">
        <f t="shared" ref="H463:I463" si="182">+H464</f>
        <v>-16000</v>
      </c>
      <c r="I463" s="484">
        <f t="shared" si="182"/>
        <v>83100</v>
      </c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</row>
    <row r="464" spans="1:173" ht="15.75">
      <c r="A464" s="39"/>
      <c r="B464" s="39"/>
      <c r="C464" s="39"/>
      <c r="D464" s="40"/>
      <c r="E464" s="38" t="s">
        <v>224</v>
      </c>
      <c r="F464" s="42" t="s">
        <v>225</v>
      </c>
      <c r="G464" s="41">
        <f>+G465</f>
        <v>100000</v>
      </c>
      <c r="H464" s="41">
        <f t="shared" ref="H464" si="183">+H465</f>
        <v>-16000</v>
      </c>
      <c r="I464" s="41">
        <f>+I469+I473</f>
        <v>83100</v>
      </c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</row>
    <row r="465" spans="1:173" ht="18" customHeight="1">
      <c r="A465" s="68" t="s">
        <v>119</v>
      </c>
      <c r="B465" s="68"/>
      <c r="C465" s="68"/>
      <c r="D465" s="70"/>
      <c r="E465" s="68"/>
      <c r="F465" s="73" t="s">
        <v>9</v>
      </c>
      <c r="G465" s="485">
        <f>+G469+G473</f>
        <v>100000</v>
      </c>
      <c r="H465" s="485">
        <f>+I465-G465</f>
        <v>-16000</v>
      </c>
      <c r="I465" s="485">
        <v>84000</v>
      </c>
      <c r="J465" s="4"/>
      <c r="K465" s="367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</row>
    <row r="466" spans="1:173" ht="18" customHeight="1">
      <c r="A466" s="68"/>
      <c r="B466" s="68"/>
      <c r="C466" s="68"/>
      <c r="D466" s="70"/>
      <c r="E466" s="68"/>
      <c r="F466" s="44" t="s">
        <v>123</v>
      </c>
      <c r="G466" s="486">
        <v>0</v>
      </c>
      <c r="H466" s="487">
        <f>+I466-G466</f>
        <v>1905</v>
      </c>
      <c r="I466" s="487">
        <v>1905</v>
      </c>
      <c r="J466" s="4"/>
      <c r="K466" s="367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</row>
    <row r="467" spans="1:173" ht="18" customHeight="1">
      <c r="A467" s="68"/>
      <c r="B467" s="68"/>
      <c r="C467" s="68"/>
      <c r="D467" s="70"/>
      <c r="E467" s="68"/>
      <c r="F467" s="108" t="s">
        <v>247</v>
      </c>
      <c r="G467" s="486">
        <v>0</v>
      </c>
      <c r="H467" s="487">
        <f>+I467-G467</f>
        <v>4095</v>
      </c>
      <c r="I467" s="487">
        <v>4095</v>
      </c>
      <c r="J467" s="4"/>
      <c r="K467" s="367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</row>
    <row r="468" spans="1:173" ht="18" customHeight="1">
      <c r="A468" s="68"/>
      <c r="B468" s="68"/>
      <c r="C468" s="68"/>
      <c r="D468" s="70"/>
      <c r="E468" s="68"/>
      <c r="F468" s="44" t="s">
        <v>124</v>
      </c>
      <c r="G468" s="486">
        <v>0</v>
      </c>
      <c r="H468" s="487">
        <v>0</v>
      </c>
      <c r="I468" s="487">
        <v>0</v>
      </c>
      <c r="J468" s="4"/>
      <c r="K468" s="367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</row>
    <row r="469" spans="1:173" ht="18" customHeight="1">
      <c r="A469" s="68"/>
      <c r="B469" s="68" t="s">
        <v>132</v>
      </c>
      <c r="C469" s="68"/>
      <c r="D469" s="70"/>
      <c r="E469" s="68"/>
      <c r="F469" s="454" t="s">
        <v>42</v>
      </c>
      <c r="G469" s="485">
        <f>SUM(,G474)</f>
        <v>0</v>
      </c>
      <c r="H469" s="488">
        <v>6000</v>
      </c>
      <c r="I469" s="489">
        <v>6000</v>
      </c>
      <c r="J469" s="4"/>
      <c r="K469" s="367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</row>
    <row r="470" spans="1:173" ht="18" customHeight="1">
      <c r="A470" s="68"/>
      <c r="B470" s="68"/>
      <c r="C470" s="68"/>
      <c r="D470" s="70"/>
      <c r="E470" s="128"/>
      <c r="F470" s="44" t="s">
        <v>123</v>
      </c>
      <c r="G470" s="41">
        <v>60000</v>
      </c>
      <c r="H470" s="487">
        <f>+I470-G470</f>
        <v>-20900</v>
      </c>
      <c r="I470" s="487">
        <v>39100</v>
      </c>
      <c r="J470" s="4"/>
      <c r="K470" s="367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</row>
    <row r="471" spans="1:173" ht="18" customHeight="1">
      <c r="A471" s="68"/>
      <c r="B471" s="68"/>
      <c r="C471" s="68"/>
      <c r="D471" s="70"/>
      <c r="E471" s="128"/>
      <c r="F471" s="108" t="s">
        <v>247</v>
      </c>
      <c r="G471" s="490">
        <v>0</v>
      </c>
      <c r="H471" s="487">
        <f>+G471-I471</f>
        <v>0</v>
      </c>
      <c r="I471" s="487">
        <v>0</v>
      </c>
      <c r="J471" s="4"/>
      <c r="K471" s="367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</row>
    <row r="472" spans="1:173" ht="18" customHeight="1">
      <c r="A472" s="68"/>
      <c r="B472" s="68"/>
      <c r="C472" s="68"/>
      <c r="D472" s="70"/>
      <c r="E472" s="128"/>
      <c r="F472" s="451" t="s">
        <v>124</v>
      </c>
      <c r="G472" s="491">
        <v>40000</v>
      </c>
      <c r="H472" s="487">
        <f>+I472-G472</f>
        <v>-2000</v>
      </c>
      <c r="I472" s="487">
        <v>38000</v>
      </c>
      <c r="J472" s="4"/>
      <c r="K472" s="367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</row>
    <row r="473" spans="1:173" ht="15.75">
      <c r="A473" s="68"/>
      <c r="B473" s="39" t="s">
        <v>125</v>
      </c>
      <c r="C473" s="39"/>
      <c r="D473" s="43"/>
      <c r="E473" s="39"/>
      <c r="F473" s="202" t="s">
        <v>44</v>
      </c>
      <c r="G473" s="488">
        <v>100000</v>
      </c>
      <c r="H473" s="492">
        <f>I473-G473</f>
        <v>-22900</v>
      </c>
      <c r="I473" s="492">
        <v>77100</v>
      </c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</row>
    <row r="474" spans="1:173" ht="15.75">
      <c r="A474" s="200"/>
      <c r="B474" s="200"/>
      <c r="C474" s="200"/>
      <c r="D474" s="206"/>
      <c r="E474" s="200"/>
      <c r="F474" s="202"/>
      <c r="G474" s="203"/>
      <c r="H474" s="203"/>
      <c r="I474" s="203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</row>
    <row r="475" spans="1:173" ht="15.75">
      <c r="A475" s="200"/>
      <c r="B475" s="200"/>
      <c r="C475" s="200"/>
      <c r="D475" s="155" t="s">
        <v>281</v>
      </c>
      <c r="E475" s="717" t="s">
        <v>282</v>
      </c>
      <c r="F475" s="718"/>
      <c r="G475" s="484">
        <f t="shared" ref="G475" si="184">+G476</f>
        <v>620000</v>
      </c>
      <c r="H475" s="484">
        <f>+H476</f>
        <v>-267970</v>
      </c>
      <c r="I475" s="484">
        <f>+I476</f>
        <v>352030</v>
      </c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</row>
    <row r="476" spans="1:173" ht="15.75">
      <c r="A476" s="39"/>
      <c r="B476" s="39"/>
      <c r="C476" s="39"/>
      <c r="D476" s="40"/>
      <c r="E476" s="38" t="s">
        <v>224</v>
      </c>
      <c r="F476" s="42" t="s">
        <v>225</v>
      </c>
      <c r="G476" s="481">
        <f>SUM(G479,G477)</f>
        <v>620000</v>
      </c>
      <c r="H476" s="481">
        <f>+H477+H478+H479</f>
        <v>-267970</v>
      </c>
      <c r="I476" s="481">
        <f>+I477+I478</f>
        <v>352030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</row>
    <row r="477" spans="1:173" ht="15.75">
      <c r="A477" s="39"/>
      <c r="B477" s="39"/>
      <c r="C477" s="39"/>
      <c r="D477" s="40"/>
      <c r="E477" s="38"/>
      <c r="F477" s="44" t="s">
        <v>123</v>
      </c>
      <c r="G477" s="493">
        <v>16800</v>
      </c>
      <c r="H477" s="493">
        <f>I477-G477</f>
        <v>285230</v>
      </c>
      <c r="I477" s="493">
        <v>302030</v>
      </c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</row>
    <row r="478" spans="1:173" ht="15.75">
      <c r="A478" s="39"/>
      <c r="B478" s="39"/>
      <c r="C478" s="39"/>
      <c r="D478" s="40"/>
      <c r="E478" s="38"/>
      <c r="F478" s="333" t="s">
        <v>351</v>
      </c>
      <c r="G478" s="493">
        <v>0</v>
      </c>
      <c r="H478" s="493">
        <f>+I478-G478</f>
        <v>50000</v>
      </c>
      <c r="I478" s="493">
        <v>50000</v>
      </c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</row>
    <row r="479" spans="1:173" ht="15.75">
      <c r="A479" s="39"/>
      <c r="B479" s="39"/>
      <c r="C479" s="39"/>
      <c r="D479" s="40"/>
      <c r="E479" s="39"/>
      <c r="F479" s="44" t="s">
        <v>124</v>
      </c>
      <c r="G479" s="490">
        <v>603200</v>
      </c>
      <c r="H479" s="490">
        <f>I479-G479</f>
        <v>-603200</v>
      </c>
      <c r="I479" s="490">
        <v>0</v>
      </c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</row>
    <row r="480" spans="1:173" ht="15.75">
      <c r="A480" s="68" t="s">
        <v>119</v>
      </c>
      <c r="B480" s="68"/>
      <c r="C480" s="68"/>
      <c r="D480" s="70"/>
      <c r="E480" s="68"/>
      <c r="F480" s="73" t="s">
        <v>9</v>
      </c>
      <c r="G480" s="485">
        <f>SUM(,G481)</f>
        <v>620000</v>
      </c>
      <c r="H480" s="485">
        <f t="shared" ref="H480" si="185">SUM(,H481)</f>
        <v>-294970</v>
      </c>
      <c r="I480" s="485">
        <v>325030</v>
      </c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</row>
    <row r="481" spans="1:173" ht="15.75">
      <c r="A481" s="68"/>
      <c r="B481" s="39" t="s">
        <v>125</v>
      </c>
      <c r="C481" s="39"/>
      <c r="D481" s="43"/>
      <c r="E481" s="39"/>
      <c r="F481" s="202" t="s">
        <v>44</v>
      </c>
      <c r="G481" s="203">
        <v>620000</v>
      </c>
      <c r="H481" s="203">
        <f>I481-G481</f>
        <v>-294970</v>
      </c>
      <c r="I481" s="203">
        <v>325030</v>
      </c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</row>
    <row r="482" spans="1:173" ht="15.75">
      <c r="A482" s="205"/>
      <c r="B482" s="200"/>
      <c r="C482" s="200"/>
      <c r="D482" s="206"/>
      <c r="E482" s="200"/>
      <c r="F482" s="202"/>
      <c r="G482" s="203"/>
      <c r="H482" s="203"/>
      <c r="I482" s="203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</row>
    <row r="483" spans="1:173" ht="15.75">
      <c r="A483" s="200"/>
      <c r="B483" s="200"/>
      <c r="C483" s="200"/>
      <c r="D483" s="155" t="s">
        <v>283</v>
      </c>
      <c r="E483" s="717" t="s">
        <v>285</v>
      </c>
      <c r="F483" s="718"/>
      <c r="G483" s="484">
        <f t="shared" ref="G483:I484" si="186">+G484</f>
        <v>0</v>
      </c>
      <c r="H483" s="484">
        <f t="shared" si="186"/>
        <v>0</v>
      </c>
      <c r="I483" s="484">
        <f t="shared" si="186"/>
        <v>0</v>
      </c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</row>
    <row r="484" spans="1:173" ht="15.75">
      <c r="A484" s="39"/>
      <c r="B484" s="39"/>
      <c r="C484" s="39"/>
      <c r="D484" s="40"/>
      <c r="E484" s="38" t="s">
        <v>114</v>
      </c>
      <c r="F484" s="42" t="s">
        <v>115</v>
      </c>
      <c r="G484" s="41">
        <f>+G485</f>
        <v>0</v>
      </c>
      <c r="H484" s="41">
        <f t="shared" ref="H484" si="187">+H485</f>
        <v>0</v>
      </c>
      <c r="I484" s="41">
        <f t="shared" si="186"/>
        <v>0</v>
      </c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</row>
    <row r="485" spans="1:173" ht="15.75">
      <c r="A485" s="39"/>
      <c r="B485" s="39"/>
      <c r="C485" s="39"/>
      <c r="D485" s="40"/>
      <c r="E485" s="39"/>
      <c r="F485" s="44" t="s">
        <v>123</v>
      </c>
      <c r="G485" s="41">
        <f>G486</f>
        <v>0</v>
      </c>
      <c r="H485" s="41">
        <f t="shared" ref="H485:I485" si="188">H486</f>
        <v>0</v>
      </c>
      <c r="I485" s="41">
        <f t="shared" si="188"/>
        <v>0</v>
      </c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</row>
    <row r="486" spans="1:173" ht="15.75">
      <c r="A486" s="68" t="s">
        <v>119</v>
      </c>
      <c r="B486" s="68"/>
      <c r="C486" s="68"/>
      <c r="D486" s="70"/>
      <c r="E486" s="68"/>
      <c r="F486" s="73" t="s">
        <v>9</v>
      </c>
      <c r="G486" s="485">
        <f>SUM(,G487)</f>
        <v>0</v>
      </c>
      <c r="H486" s="485">
        <f t="shared" ref="H486:I486" si="189">SUM(,H487)</f>
        <v>0</v>
      </c>
      <c r="I486" s="485">
        <f t="shared" si="189"/>
        <v>0</v>
      </c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</row>
    <row r="487" spans="1:173" ht="15.75">
      <c r="A487" s="68"/>
      <c r="B487" s="39" t="s">
        <v>120</v>
      </c>
      <c r="C487" s="39"/>
      <c r="D487" s="43"/>
      <c r="E487" s="39"/>
      <c r="F487" s="50" t="s">
        <v>43</v>
      </c>
      <c r="G487" s="203">
        <v>0</v>
      </c>
      <c r="H487" s="203">
        <f>I487-G487</f>
        <v>0</v>
      </c>
      <c r="I487" s="203">
        <v>0</v>
      </c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</row>
    <row r="488" spans="1:173" ht="15.75">
      <c r="A488" s="200"/>
      <c r="B488" s="200"/>
      <c r="C488" s="200"/>
      <c r="D488" s="206"/>
      <c r="E488" s="200"/>
      <c r="F488" s="202"/>
      <c r="G488" s="203"/>
      <c r="H488" s="203"/>
      <c r="I488" s="203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</row>
    <row r="489" spans="1:173" ht="15.75">
      <c r="A489" s="200"/>
      <c r="B489" s="200"/>
      <c r="C489" s="200"/>
      <c r="D489" s="155" t="s">
        <v>284</v>
      </c>
      <c r="E489" s="717" t="s">
        <v>286</v>
      </c>
      <c r="F489" s="718"/>
      <c r="G489" s="484">
        <f t="shared" ref="G489:I489" si="190">+G490</f>
        <v>2500</v>
      </c>
      <c r="H489" s="484">
        <f t="shared" si="190"/>
        <v>-2500</v>
      </c>
      <c r="I489" s="484">
        <f t="shared" si="190"/>
        <v>0</v>
      </c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</row>
    <row r="490" spans="1:173" ht="15.75">
      <c r="A490" s="39"/>
      <c r="B490" s="39"/>
      <c r="C490" s="39"/>
      <c r="D490" s="40"/>
      <c r="E490" s="38" t="s">
        <v>114</v>
      </c>
      <c r="F490" s="42" t="s">
        <v>115</v>
      </c>
      <c r="G490" s="41">
        <f>G491</f>
        <v>2500</v>
      </c>
      <c r="H490" s="41">
        <f t="shared" ref="H490:I490" si="191">H491</f>
        <v>-2500</v>
      </c>
      <c r="I490" s="41">
        <f t="shared" si="191"/>
        <v>0</v>
      </c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</row>
    <row r="491" spans="1:173" ht="15.75">
      <c r="A491" s="39"/>
      <c r="B491" s="39"/>
      <c r="C491" s="39"/>
      <c r="D491" s="40"/>
      <c r="E491" s="39"/>
      <c r="F491" s="44" t="s">
        <v>123</v>
      </c>
      <c r="G491" s="41">
        <f>G492</f>
        <v>2500</v>
      </c>
      <c r="H491" s="41">
        <f t="shared" ref="H491:I491" si="192">H492</f>
        <v>-2500</v>
      </c>
      <c r="I491" s="41">
        <f t="shared" si="192"/>
        <v>0</v>
      </c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</row>
    <row r="492" spans="1:173" ht="15.75">
      <c r="A492" s="68" t="s">
        <v>119</v>
      </c>
      <c r="B492" s="68"/>
      <c r="C492" s="68"/>
      <c r="D492" s="70"/>
      <c r="E492" s="68"/>
      <c r="F492" s="73" t="s">
        <v>9</v>
      </c>
      <c r="G492" s="485">
        <f>SUM(,G493)</f>
        <v>2500</v>
      </c>
      <c r="H492" s="485">
        <f t="shared" ref="H492:I492" si="193">SUM(,H493)</f>
        <v>-2500</v>
      </c>
      <c r="I492" s="485">
        <f t="shared" si="193"/>
        <v>0</v>
      </c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</row>
    <row r="493" spans="1:173" ht="15.75">
      <c r="A493" s="211"/>
      <c r="B493" s="197" t="s">
        <v>120</v>
      </c>
      <c r="C493" s="197"/>
      <c r="D493" s="198"/>
      <c r="E493" s="197"/>
      <c r="F493" s="199" t="s">
        <v>43</v>
      </c>
      <c r="G493" s="494">
        <v>2500</v>
      </c>
      <c r="H493" s="494">
        <f>I493-G493</f>
        <v>-2500</v>
      </c>
      <c r="I493" s="494">
        <v>0</v>
      </c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</row>
    <row r="494" spans="1:173" ht="15.75">
      <c r="A494" s="212"/>
      <c r="B494" s="200"/>
      <c r="C494" s="200"/>
      <c r="D494" s="206"/>
      <c r="E494" s="200"/>
      <c r="F494" s="202"/>
      <c r="G494" s="203"/>
      <c r="H494" s="203"/>
      <c r="I494" s="203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</row>
    <row r="495" spans="1:173" ht="15.75">
      <c r="A495" s="200"/>
      <c r="B495" s="200"/>
      <c r="C495" s="200"/>
      <c r="D495" s="155" t="s">
        <v>315</v>
      </c>
      <c r="E495" s="717" t="s">
        <v>334</v>
      </c>
      <c r="F495" s="718"/>
      <c r="G495" s="484">
        <f t="shared" ref="G495:I495" si="194">+G496</f>
        <v>10000</v>
      </c>
      <c r="H495" s="484">
        <f t="shared" si="194"/>
        <v>-5400</v>
      </c>
      <c r="I495" s="484">
        <f t="shared" si="194"/>
        <v>4600</v>
      </c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</row>
    <row r="496" spans="1:173" ht="15.75">
      <c r="A496" s="39"/>
      <c r="B496" s="39"/>
      <c r="C496" s="39"/>
      <c r="D496" s="40"/>
      <c r="E496" s="38" t="s">
        <v>114</v>
      </c>
      <c r="F496" s="42" t="s">
        <v>115</v>
      </c>
      <c r="G496" s="41">
        <f>G497+G583+G569</f>
        <v>10000</v>
      </c>
      <c r="H496" s="41">
        <f>H497+H583+H569</f>
        <v>-5400</v>
      </c>
      <c r="I496" s="41">
        <f>I497+I583+I569</f>
        <v>4600</v>
      </c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</row>
    <row r="497" spans="1:173" ht="15.75">
      <c r="A497" s="39"/>
      <c r="B497" s="39"/>
      <c r="C497" s="39"/>
      <c r="D497" s="40"/>
      <c r="E497" s="39"/>
      <c r="F497" s="44" t="s">
        <v>123</v>
      </c>
      <c r="G497" s="490">
        <f>G498</f>
        <v>10000</v>
      </c>
      <c r="H497" s="490">
        <f>H498</f>
        <v>-5400</v>
      </c>
      <c r="I497" s="490">
        <f>I498</f>
        <v>4600</v>
      </c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</row>
    <row r="498" spans="1:173" ht="15.75">
      <c r="A498" s="211" t="s">
        <v>119</v>
      </c>
      <c r="B498" s="211"/>
      <c r="C498" s="211"/>
      <c r="D498" s="299"/>
      <c r="E498" s="211"/>
      <c r="F498" s="303" t="s">
        <v>9</v>
      </c>
      <c r="G498" s="203">
        <f>G499+G500</f>
        <v>10000</v>
      </c>
      <c r="H498" s="203">
        <f t="shared" ref="H498:I498" si="195">H499+H500</f>
        <v>-5400</v>
      </c>
      <c r="I498" s="203">
        <f t="shared" si="195"/>
        <v>4600</v>
      </c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</row>
    <row r="499" spans="1:173" ht="15.75">
      <c r="A499" s="212"/>
      <c r="B499" s="200" t="s">
        <v>120</v>
      </c>
      <c r="C499" s="200"/>
      <c r="D499" s="206"/>
      <c r="E499" s="200"/>
      <c r="F499" s="202" t="s">
        <v>43</v>
      </c>
      <c r="G499" s="494">
        <v>0</v>
      </c>
      <c r="H499" s="494">
        <v>0</v>
      </c>
      <c r="I499" s="494">
        <v>0</v>
      </c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</row>
    <row r="500" spans="1:173" ht="15.75">
      <c r="A500" s="212"/>
      <c r="B500" s="200" t="s">
        <v>125</v>
      </c>
      <c r="C500" s="200"/>
      <c r="D500" s="206"/>
      <c r="E500" s="200"/>
      <c r="F500" s="202" t="s">
        <v>44</v>
      </c>
      <c r="G500" s="494">
        <v>10000</v>
      </c>
      <c r="H500" s="494">
        <f>I500-G500</f>
        <v>-5400</v>
      </c>
      <c r="I500" s="494">
        <v>4600</v>
      </c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</row>
    <row r="501" spans="1:173" ht="15.75">
      <c r="A501" s="300"/>
      <c r="B501" s="200"/>
      <c r="C501" s="200"/>
      <c r="D501" s="301"/>
      <c r="E501" s="305"/>
      <c r="F501" s="306"/>
      <c r="G501" s="494"/>
      <c r="H501" s="494"/>
      <c r="I501" s="49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</row>
    <row r="502" spans="1:173" ht="15.75">
      <c r="A502" s="200"/>
      <c r="B502" s="200"/>
      <c r="C502" s="200"/>
      <c r="D502" s="155" t="s">
        <v>342</v>
      </c>
      <c r="E502" s="717" t="s">
        <v>343</v>
      </c>
      <c r="F502" s="718"/>
      <c r="G502" s="484">
        <f t="shared" ref="G502:I502" si="196">+G503</f>
        <v>10000</v>
      </c>
      <c r="H502" s="484">
        <f t="shared" si="196"/>
        <v>-10000</v>
      </c>
      <c r="I502" s="484">
        <f t="shared" si="196"/>
        <v>0</v>
      </c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</row>
    <row r="503" spans="1:173" ht="15.75">
      <c r="A503" s="39"/>
      <c r="B503" s="39"/>
      <c r="C503" s="39"/>
      <c r="D503" s="40"/>
      <c r="E503" s="38" t="s">
        <v>114</v>
      </c>
      <c r="F503" s="42" t="s">
        <v>115</v>
      </c>
      <c r="G503" s="41">
        <f>G504+G588</f>
        <v>10000</v>
      </c>
      <c r="H503" s="41">
        <f>H504+H588</f>
        <v>-10000</v>
      </c>
      <c r="I503" s="41">
        <f>I504+I588</f>
        <v>0</v>
      </c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</row>
    <row r="504" spans="1:173" ht="15.75">
      <c r="A504" s="39"/>
      <c r="B504" s="39"/>
      <c r="C504" s="39"/>
      <c r="D504" s="40"/>
      <c r="E504" s="39"/>
      <c r="F504" s="44" t="s">
        <v>123</v>
      </c>
      <c r="G504" s="41">
        <f>G505</f>
        <v>10000</v>
      </c>
      <c r="H504" s="41">
        <f t="shared" ref="H504:I504" si="197">H505</f>
        <v>-10000</v>
      </c>
      <c r="I504" s="41">
        <f t="shared" si="197"/>
        <v>0</v>
      </c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</row>
    <row r="505" spans="1:173" ht="15.75">
      <c r="A505" s="68" t="s">
        <v>119</v>
      </c>
      <c r="B505" s="68"/>
      <c r="C505" s="68"/>
      <c r="D505" s="70"/>
      <c r="E505" s="68"/>
      <c r="F505" s="73" t="s">
        <v>9</v>
      </c>
      <c r="G505" s="485">
        <f>SUM(,G506)</f>
        <v>10000</v>
      </c>
      <c r="H505" s="485">
        <f t="shared" ref="H505:I505" si="198">SUM(,H506)</f>
        <v>-10000</v>
      </c>
      <c r="I505" s="485">
        <f t="shared" si="198"/>
        <v>0</v>
      </c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</row>
    <row r="506" spans="1:173" ht="15.75">
      <c r="A506" s="211"/>
      <c r="B506" s="197" t="s">
        <v>120</v>
      </c>
      <c r="C506" s="197"/>
      <c r="D506" s="198"/>
      <c r="E506" s="197"/>
      <c r="F506" s="199" t="s">
        <v>43</v>
      </c>
      <c r="G506" s="494">
        <v>10000</v>
      </c>
      <c r="H506" s="494">
        <f>I506-G506</f>
        <v>-10000</v>
      </c>
      <c r="I506" s="494">
        <v>0</v>
      </c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</row>
    <row r="507" spans="1:173" ht="15.75">
      <c r="A507" s="212"/>
      <c r="B507" s="200"/>
      <c r="C507" s="200"/>
      <c r="D507" s="206"/>
      <c r="E507" s="200"/>
      <c r="F507" s="202"/>
      <c r="G507" s="203"/>
      <c r="H507" s="203"/>
      <c r="I507" s="203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</row>
    <row r="508" spans="1:173" ht="15.75">
      <c r="A508" s="338"/>
      <c r="B508" s="338"/>
      <c r="C508" s="338"/>
      <c r="D508" s="339" t="s">
        <v>348</v>
      </c>
      <c r="E508" s="723" t="s">
        <v>349</v>
      </c>
      <c r="F508" s="724"/>
      <c r="G508" s="495">
        <f t="shared" ref="G508:I508" si="199">+G509</f>
        <v>0</v>
      </c>
      <c r="H508" s="495">
        <f t="shared" si="199"/>
        <v>0</v>
      </c>
      <c r="I508" s="495">
        <f t="shared" si="199"/>
        <v>0</v>
      </c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</row>
    <row r="509" spans="1:173" ht="15.75">
      <c r="A509" s="322"/>
      <c r="B509" s="322"/>
      <c r="C509" s="322"/>
      <c r="D509" s="340"/>
      <c r="E509" s="328" t="s">
        <v>224</v>
      </c>
      <c r="F509" s="341" t="s">
        <v>225</v>
      </c>
      <c r="G509" s="496">
        <f>+G511</f>
        <v>0</v>
      </c>
      <c r="H509" s="496">
        <f t="shared" ref="H509:I509" si="200">+H511</f>
        <v>0</v>
      </c>
      <c r="I509" s="496">
        <f t="shared" si="200"/>
        <v>0</v>
      </c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</row>
    <row r="510" spans="1:173" ht="15.75">
      <c r="A510" s="322"/>
      <c r="B510" s="322"/>
      <c r="C510" s="322"/>
      <c r="D510" s="340"/>
      <c r="E510" s="328"/>
      <c r="F510" s="333" t="s">
        <v>123</v>
      </c>
      <c r="G510" s="497">
        <v>0</v>
      </c>
      <c r="H510" s="497">
        <v>0</v>
      </c>
      <c r="I510" s="497">
        <v>0</v>
      </c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</row>
    <row r="511" spans="1:173" ht="15.75">
      <c r="A511" s="322"/>
      <c r="B511" s="322"/>
      <c r="C511" s="322"/>
      <c r="D511" s="340"/>
      <c r="E511" s="322"/>
      <c r="F511" s="333" t="s">
        <v>124</v>
      </c>
      <c r="G511" s="498">
        <v>0</v>
      </c>
      <c r="H511" s="498">
        <v>0</v>
      </c>
      <c r="I511" s="498">
        <v>0</v>
      </c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</row>
    <row r="512" spans="1:173" ht="15.75">
      <c r="A512" s="331" t="s">
        <v>119</v>
      </c>
      <c r="B512" s="331"/>
      <c r="C512" s="331"/>
      <c r="D512" s="334"/>
      <c r="E512" s="331"/>
      <c r="F512" s="335" t="s">
        <v>9</v>
      </c>
      <c r="G512" s="499">
        <f>SUM(,G513)</f>
        <v>0</v>
      </c>
      <c r="H512" s="499">
        <f t="shared" ref="H512:I512" si="201">SUM(,H513)</f>
        <v>0</v>
      </c>
      <c r="I512" s="499">
        <f t="shared" si="201"/>
        <v>0</v>
      </c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</row>
    <row r="513" spans="1:173" ht="15.75">
      <c r="A513" s="331"/>
      <c r="B513" s="322" t="s">
        <v>120</v>
      </c>
      <c r="C513" s="322"/>
      <c r="D513" s="336"/>
      <c r="E513" s="322"/>
      <c r="F513" s="337" t="s">
        <v>43</v>
      </c>
      <c r="G513" s="500">
        <v>0</v>
      </c>
      <c r="H513" s="500">
        <f>I513-G513</f>
        <v>0</v>
      </c>
      <c r="I513" s="500">
        <v>0</v>
      </c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</row>
    <row r="514" spans="1:173" ht="15.75">
      <c r="A514" s="212"/>
      <c r="B514" s="200"/>
      <c r="C514" s="200"/>
      <c r="D514" s="206"/>
      <c r="E514" s="200"/>
      <c r="F514" s="202"/>
      <c r="G514" s="203"/>
      <c r="H514" s="203"/>
      <c r="I514" s="203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</row>
    <row r="515" spans="1:173" ht="15.75">
      <c r="A515" s="225"/>
      <c r="B515" s="226"/>
      <c r="C515" s="226"/>
      <c r="D515" s="227"/>
      <c r="E515" s="226"/>
      <c r="F515" s="228" t="s">
        <v>298</v>
      </c>
      <c r="G515" s="229">
        <f>+G516+G527</f>
        <v>1500</v>
      </c>
      <c r="H515" s="229">
        <f>+H516+H527</f>
        <v>78870</v>
      </c>
      <c r="I515" s="229">
        <f>+I516+I527</f>
        <v>80370</v>
      </c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</row>
    <row r="516" spans="1:173" ht="15.75">
      <c r="A516" s="554"/>
      <c r="B516" s="555"/>
      <c r="C516" s="555"/>
      <c r="D516" s="556" t="s">
        <v>252</v>
      </c>
      <c r="E516" s="719" t="s">
        <v>253</v>
      </c>
      <c r="F516" s="720"/>
      <c r="G516" s="557">
        <f>G517</f>
        <v>0</v>
      </c>
      <c r="H516" s="557">
        <f t="shared" ref="H516" si="202">H517</f>
        <v>80325</v>
      </c>
      <c r="I516" s="557">
        <f>+I517</f>
        <v>80325</v>
      </c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</row>
    <row r="517" spans="1:173" ht="15.75">
      <c r="A517" s="170"/>
      <c r="B517" s="39"/>
      <c r="C517" s="39"/>
      <c r="D517" s="40"/>
      <c r="E517" s="38" t="s">
        <v>299</v>
      </c>
      <c r="F517" s="42" t="s">
        <v>300</v>
      </c>
      <c r="G517" s="41">
        <f>+G518+G519+G520</f>
        <v>0</v>
      </c>
      <c r="H517" s="41">
        <f>+H518+H519+H520</f>
        <v>80325</v>
      </c>
      <c r="I517" s="41">
        <f>+I521+I523</f>
        <v>80325</v>
      </c>
      <c r="J517" s="419"/>
      <c r="K517" s="419"/>
      <c r="L517" s="419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</row>
    <row r="518" spans="1:173" ht="15.75">
      <c r="A518" s="39"/>
      <c r="B518" s="39"/>
      <c r="C518" s="39"/>
      <c r="D518" s="40"/>
      <c r="E518" s="39"/>
      <c r="F518" s="44" t="s">
        <v>123</v>
      </c>
      <c r="G518" s="41">
        <v>0</v>
      </c>
      <c r="H518" s="41">
        <f>+I518-G518</f>
        <v>51875</v>
      </c>
      <c r="I518" s="41">
        <v>51875</v>
      </c>
      <c r="J518" s="419"/>
      <c r="K518" s="419"/>
      <c r="L518" s="419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</row>
    <row r="519" spans="1:173" ht="15.75">
      <c r="A519" s="39"/>
      <c r="B519" s="39"/>
      <c r="C519" s="39"/>
      <c r="D519" s="40"/>
      <c r="E519" s="39"/>
      <c r="F519" s="45" t="s">
        <v>247</v>
      </c>
      <c r="G519" s="41">
        <v>0</v>
      </c>
      <c r="H519" s="41">
        <f>+I519-G519</f>
        <v>28450</v>
      </c>
      <c r="I519" s="41">
        <v>28450</v>
      </c>
      <c r="J519" s="419"/>
      <c r="K519" s="419"/>
      <c r="L519" s="547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</row>
    <row r="520" spans="1:173" ht="15.75">
      <c r="A520" s="39"/>
      <c r="B520" s="39"/>
      <c r="C520" s="39"/>
      <c r="D520" s="40"/>
      <c r="E520" s="39"/>
      <c r="F520" s="44" t="s">
        <v>124</v>
      </c>
      <c r="G520" s="41">
        <v>0</v>
      </c>
      <c r="H520" s="41">
        <f>+I520-G520</f>
        <v>0</v>
      </c>
      <c r="I520" s="41">
        <v>0</v>
      </c>
      <c r="J520" s="419"/>
      <c r="K520" s="419"/>
      <c r="L520" s="419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</row>
    <row r="521" spans="1:173" ht="15.75">
      <c r="A521" s="39" t="s">
        <v>91</v>
      </c>
      <c r="B521" s="39"/>
      <c r="C521" s="39"/>
      <c r="D521" s="43"/>
      <c r="E521" s="39"/>
      <c r="F521" s="50" t="s">
        <v>8</v>
      </c>
      <c r="G521" s="47">
        <f>SUM(,G522)</f>
        <v>0</v>
      </c>
      <c r="H521" s="46">
        <f t="shared" ref="H521:I521" si="203">SUM(,H522)</f>
        <v>80140</v>
      </c>
      <c r="I521" s="46">
        <f t="shared" si="203"/>
        <v>80140</v>
      </c>
      <c r="J521" s="419"/>
      <c r="K521" s="419"/>
      <c r="L521" s="419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</row>
    <row r="522" spans="1:173" ht="15.75">
      <c r="A522" s="39"/>
      <c r="B522" s="39" t="s">
        <v>101</v>
      </c>
      <c r="C522" s="39"/>
      <c r="D522" s="43"/>
      <c r="E522" s="39"/>
      <c r="F522" s="50" t="s">
        <v>41</v>
      </c>
      <c r="G522" s="47">
        <v>0</v>
      </c>
      <c r="H522" s="47">
        <f>I522-G522</f>
        <v>80140</v>
      </c>
      <c r="I522" s="47">
        <v>80140</v>
      </c>
      <c r="J522" s="419"/>
      <c r="K522" s="419"/>
      <c r="L522" s="419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</row>
    <row r="523" spans="1:173" ht="15.75">
      <c r="A523" s="39" t="s">
        <v>119</v>
      </c>
      <c r="B523" s="39"/>
      <c r="C523" s="39"/>
      <c r="D523" s="43"/>
      <c r="E523" s="196"/>
      <c r="F523" s="51" t="s">
        <v>9</v>
      </c>
      <c r="G523" s="47">
        <v>0</v>
      </c>
      <c r="H523" s="46">
        <f t="shared" ref="H523:H525" si="204">I523-G523</f>
        <v>185</v>
      </c>
      <c r="I523" s="46">
        <f>+I524+I525</f>
        <v>185</v>
      </c>
      <c r="J523" s="419"/>
      <c r="K523" s="419"/>
      <c r="L523" s="419"/>
      <c r="M523" s="4"/>
      <c r="N523" s="4"/>
      <c r="O523" s="4"/>
      <c r="P523" s="367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</row>
    <row r="524" spans="1:173" ht="15.75">
      <c r="A524" s="39"/>
      <c r="B524" s="39" t="s">
        <v>132</v>
      </c>
      <c r="C524" s="39"/>
      <c r="D524" s="43"/>
      <c r="E524" s="196"/>
      <c r="F524" s="51" t="s">
        <v>42</v>
      </c>
      <c r="G524" s="47">
        <v>0</v>
      </c>
      <c r="H524" s="47">
        <f t="shared" si="204"/>
        <v>0</v>
      </c>
      <c r="I524" s="47">
        <v>0</v>
      </c>
      <c r="J524" s="419"/>
      <c r="K524" s="419"/>
      <c r="L524" s="419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</row>
    <row r="525" spans="1:173" ht="15.75">
      <c r="A525" s="322"/>
      <c r="B525" s="322" t="s">
        <v>125</v>
      </c>
      <c r="C525" s="322"/>
      <c r="D525" s="336"/>
      <c r="E525" s="359"/>
      <c r="F525" s="452" t="s">
        <v>44</v>
      </c>
      <c r="G525" s="268">
        <v>0</v>
      </c>
      <c r="H525" s="268">
        <f t="shared" si="204"/>
        <v>185</v>
      </c>
      <c r="I525" s="268">
        <v>185</v>
      </c>
      <c r="J525" s="419"/>
      <c r="K525" s="419"/>
      <c r="L525" s="419"/>
      <c r="M525" s="4"/>
      <c r="N525" s="4"/>
      <c r="O525" s="367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</row>
    <row r="526" spans="1:173" ht="15.75">
      <c r="A526" s="39"/>
      <c r="B526" s="39"/>
      <c r="C526" s="39"/>
      <c r="D526" s="43"/>
      <c r="E526" s="126"/>
      <c r="F526" s="51"/>
      <c r="G526" s="47"/>
      <c r="H526" s="47"/>
      <c r="I526" s="47"/>
      <c r="J526" s="419"/>
      <c r="K526" s="419"/>
      <c r="L526" s="419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</row>
    <row r="527" spans="1:173" ht="15.75">
      <c r="A527" s="558"/>
      <c r="B527" s="559"/>
      <c r="C527" s="559"/>
      <c r="D527" s="560" t="s">
        <v>254</v>
      </c>
      <c r="E527" s="721" t="s">
        <v>255</v>
      </c>
      <c r="F527" s="722"/>
      <c r="G527" s="561">
        <f>G528</f>
        <v>1500</v>
      </c>
      <c r="H527" s="561">
        <f>H528</f>
        <v>-1455</v>
      </c>
      <c r="I527" s="561">
        <f t="shared" ref="I527" si="205">I528</f>
        <v>45</v>
      </c>
      <c r="J527" s="463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</row>
    <row r="528" spans="1:173" ht="15.75">
      <c r="A528" s="170"/>
      <c r="B528" s="39"/>
      <c r="C528" s="39"/>
      <c r="D528" s="40"/>
      <c r="E528" s="38" t="s">
        <v>156</v>
      </c>
      <c r="F528" s="42" t="s">
        <v>157</v>
      </c>
      <c r="G528" s="41">
        <f>G529+G533</f>
        <v>1500</v>
      </c>
      <c r="H528" s="41">
        <f>+I528-G528</f>
        <v>-1455</v>
      </c>
      <c r="I528" s="41">
        <f>I530+I532</f>
        <v>45</v>
      </c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</row>
    <row r="529" spans="1:173" ht="15.75">
      <c r="A529" s="39"/>
      <c r="B529" s="39"/>
      <c r="C529" s="39"/>
      <c r="D529" s="40"/>
      <c r="E529" s="39"/>
      <c r="F529" s="44" t="s">
        <v>123</v>
      </c>
      <c r="G529" s="41">
        <f>G530</f>
        <v>1500</v>
      </c>
      <c r="H529" s="41">
        <f>I529-G529</f>
        <v>-1455</v>
      </c>
      <c r="I529" s="41">
        <v>45</v>
      </c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</row>
    <row r="530" spans="1:173" ht="15.75">
      <c r="A530" s="39" t="s">
        <v>91</v>
      </c>
      <c r="B530" s="39"/>
      <c r="C530" s="39"/>
      <c r="D530" s="43"/>
      <c r="E530" s="39"/>
      <c r="F530" s="50" t="s">
        <v>8</v>
      </c>
      <c r="G530" s="47">
        <f>SUM(,G531)</f>
        <v>1500</v>
      </c>
      <c r="H530" s="47">
        <f t="shared" ref="H530" si="206">SUM(,H531)</f>
        <v>-1500</v>
      </c>
      <c r="I530" s="47">
        <v>0</v>
      </c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</row>
    <row r="531" spans="1:173" ht="15.75">
      <c r="A531" s="39"/>
      <c r="B531" s="39" t="s">
        <v>101</v>
      </c>
      <c r="C531" s="39"/>
      <c r="D531" s="43"/>
      <c r="E531" s="39"/>
      <c r="F531" s="50" t="s">
        <v>41</v>
      </c>
      <c r="G531" s="47">
        <v>1500</v>
      </c>
      <c r="H531" s="47">
        <f>I531-G531</f>
        <v>-1500</v>
      </c>
      <c r="I531" s="47">
        <v>0</v>
      </c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</row>
    <row r="532" spans="1:173" ht="15.75">
      <c r="A532" s="322" t="s">
        <v>119</v>
      </c>
      <c r="B532" s="322"/>
      <c r="C532" s="322"/>
      <c r="D532" s="336"/>
      <c r="E532" s="322"/>
      <c r="F532" s="453" t="s">
        <v>9</v>
      </c>
      <c r="G532" s="268">
        <f>G533</f>
        <v>0</v>
      </c>
      <c r="H532" s="268">
        <f t="shared" ref="H532:I532" si="207">H533</f>
        <v>45</v>
      </c>
      <c r="I532" s="268">
        <f t="shared" si="207"/>
        <v>45</v>
      </c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</row>
    <row r="533" spans="1:173" ht="15.75">
      <c r="A533" s="322"/>
      <c r="B533" s="322" t="s">
        <v>125</v>
      </c>
      <c r="C533" s="322"/>
      <c r="D533" s="340"/>
      <c r="E533" s="322"/>
      <c r="F533" s="452" t="s">
        <v>44</v>
      </c>
      <c r="G533" s="268">
        <v>0</v>
      </c>
      <c r="H533" s="268">
        <f>I533</f>
        <v>45</v>
      </c>
      <c r="I533" s="268">
        <v>45</v>
      </c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</row>
    <row r="534" spans="1:173" ht="15.75">
      <c r="A534" s="324"/>
      <c r="B534" s="230"/>
      <c r="C534" s="230"/>
      <c r="D534" s="231"/>
      <c r="E534" s="230"/>
      <c r="F534" s="232" t="s">
        <v>256</v>
      </c>
      <c r="G534" s="233">
        <f>G535+G541+G548</f>
        <v>140000</v>
      </c>
      <c r="H534" s="233">
        <f>H535+H541+H548</f>
        <v>-98650</v>
      </c>
      <c r="I534" s="233">
        <f>I535+I541+I548</f>
        <v>41350</v>
      </c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</row>
    <row r="535" spans="1:173" ht="15.75">
      <c r="A535" s="562"/>
      <c r="B535" s="562"/>
      <c r="C535" s="562"/>
      <c r="D535" s="563" t="s">
        <v>257</v>
      </c>
      <c r="E535" s="715" t="s">
        <v>258</v>
      </c>
      <c r="F535" s="716"/>
      <c r="G535" s="564">
        <f>G536</f>
        <v>0</v>
      </c>
      <c r="H535" s="564">
        <f t="shared" ref="H535:I535" si="208">H536</f>
        <v>30950</v>
      </c>
      <c r="I535" s="564">
        <f t="shared" si="208"/>
        <v>30950</v>
      </c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</row>
    <row r="536" spans="1:173" ht="15.75">
      <c r="A536" s="39"/>
      <c r="B536" s="39"/>
      <c r="C536" s="39"/>
      <c r="D536" s="40"/>
      <c r="E536" s="38" t="s">
        <v>114</v>
      </c>
      <c r="F536" s="42" t="s">
        <v>115</v>
      </c>
      <c r="G536" s="41">
        <f>G537+G580+G566</f>
        <v>0</v>
      </c>
      <c r="H536" s="41">
        <f>H537+H580+H566</f>
        <v>30950</v>
      </c>
      <c r="I536" s="41">
        <f>I537+I580+I566</f>
        <v>30950</v>
      </c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</row>
    <row r="537" spans="1:173" ht="15.75">
      <c r="A537" s="39"/>
      <c r="B537" s="39"/>
      <c r="C537" s="39"/>
      <c r="D537" s="40"/>
      <c r="E537" s="39"/>
      <c r="F537" s="44" t="s">
        <v>123</v>
      </c>
      <c r="G537" s="41">
        <f>G538</f>
        <v>0</v>
      </c>
      <c r="H537" s="41">
        <f t="shared" ref="H537:I537" si="209">H538</f>
        <v>30950</v>
      </c>
      <c r="I537" s="41">
        <f t="shared" si="209"/>
        <v>30950</v>
      </c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</row>
    <row r="538" spans="1:173" ht="15.75">
      <c r="A538" s="39" t="s">
        <v>91</v>
      </c>
      <c r="B538" s="39"/>
      <c r="C538" s="39"/>
      <c r="D538" s="43"/>
      <c r="E538" s="39"/>
      <c r="F538" s="50" t="s">
        <v>8</v>
      </c>
      <c r="G538" s="47">
        <f>SUM(,G539)</f>
        <v>0</v>
      </c>
      <c r="H538" s="47">
        <f t="shared" ref="H538:I538" si="210">SUM(,H539)</f>
        <v>30950</v>
      </c>
      <c r="I538" s="47">
        <f t="shared" si="210"/>
        <v>30950</v>
      </c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</row>
    <row r="539" spans="1:173" ht="15.75">
      <c r="A539" s="197"/>
      <c r="B539" s="197" t="s">
        <v>101</v>
      </c>
      <c r="C539" s="197"/>
      <c r="D539" s="198"/>
      <c r="E539" s="197"/>
      <c r="F539" s="199" t="s">
        <v>41</v>
      </c>
      <c r="G539" s="485">
        <v>0</v>
      </c>
      <c r="H539" s="485">
        <f>I539-G539</f>
        <v>30950</v>
      </c>
      <c r="I539" s="485">
        <v>30950</v>
      </c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</row>
    <row r="540" spans="1:173" ht="15.75">
      <c r="A540" s="200"/>
      <c r="B540" s="200"/>
      <c r="C540" s="200"/>
      <c r="D540" s="201"/>
      <c r="E540" s="200"/>
      <c r="F540" s="202"/>
      <c r="G540" s="203"/>
      <c r="H540" s="203"/>
      <c r="I540" s="203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</row>
    <row r="541" spans="1:173" ht="15.75">
      <c r="A541" s="562"/>
      <c r="B541" s="562"/>
      <c r="C541" s="562"/>
      <c r="D541" s="563" t="s">
        <v>279</v>
      </c>
      <c r="E541" s="715" t="s">
        <v>312</v>
      </c>
      <c r="F541" s="716"/>
      <c r="G541" s="565">
        <f t="shared" ref="G541:I545" si="211">+G542</f>
        <v>0</v>
      </c>
      <c r="H541" s="565">
        <f t="shared" si="211"/>
        <v>0</v>
      </c>
      <c r="I541" s="565">
        <f t="shared" si="211"/>
        <v>0</v>
      </c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</row>
    <row r="542" spans="1:173" ht="15.75">
      <c r="A542" s="39"/>
      <c r="B542" s="39"/>
      <c r="C542" s="39"/>
      <c r="D542" s="40"/>
      <c r="E542" s="38" t="s">
        <v>224</v>
      </c>
      <c r="F542" s="42" t="s">
        <v>225</v>
      </c>
      <c r="G542" s="481">
        <f>+G543</f>
        <v>0</v>
      </c>
      <c r="H542" s="481">
        <f t="shared" ref="H542" si="212">+H543</f>
        <v>0</v>
      </c>
      <c r="I542" s="481">
        <f t="shared" si="211"/>
        <v>0</v>
      </c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</row>
    <row r="543" spans="1:173" ht="15.75">
      <c r="A543" s="39"/>
      <c r="B543" s="39"/>
      <c r="C543" s="39"/>
      <c r="D543" s="40"/>
      <c r="E543" s="38"/>
      <c r="F543" s="44" t="s">
        <v>123</v>
      </c>
      <c r="G543" s="481">
        <v>0</v>
      </c>
      <c r="H543" s="481">
        <v>0</v>
      </c>
      <c r="I543" s="481">
        <v>0</v>
      </c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</row>
    <row r="544" spans="1:173" ht="15.75">
      <c r="A544" s="39"/>
      <c r="B544" s="39"/>
      <c r="C544" s="39"/>
      <c r="D544" s="40"/>
      <c r="E544" s="39"/>
      <c r="F544" s="44" t="s">
        <v>124</v>
      </c>
      <c r="G544" s="107">
        <v>0</v>
      </c>
      <c r="H544" s="107">
        <v>0</v>
      </c>
      <c r="I544" s="107">
        <v>0</v>
      </c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</row>
    <row r="545" spans="1:173" ht="15.75">
      <c r="A545" s="197" t="s">
        <v>91</v>
      </c>
      <c r="B545" s="197"/>
      <c r="C545" s="197"/>
      <c r="D545" s="198"/>
      <c r="E545" s="197"/>
      <c r="F545" s="199" t="s">
        <v>8</v>
      </c>
      <c r="G545" s="501">
        <f t="shared" si="211"/>
        <v>0</v>
      </c>
      <c r="H545" s="501">
        <f t="shared" si="211"/>
        <v>0</v>
      </c>
      <c r="I545" s="501">
        <f t="shared" si="211"/>
        <v>0</v>
      </c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</row>
    <row r="546" spans="1:173" ht="15.75">
      <c r="A546" s="200"/>
      <c r="B546" s="200" t="s">
        <v>101</v>
      </c>
      <c r="C546" s="200"/>
      <c r="D546" s="206"/>
      <c r="E546" s="200"/>
      <c r="F546" s="202" t="s">
        <v>41</v>
      </c>
      <c r="G546" s="484">
        <v>0</v>
      </c>
      <c r="H546" s="484">
        <f>I546-G546</f>
        <v>0</v>
      </c>
      <c r="I546" s="484">
        <v>0</v>
      </c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</row>
    <row r="547" spans="1:173" ht="15.75">
      <c r="A547" s="200"/>
      <c r="B547" s="200"/>
      <c r="C547" s="200"/>
      <c r="D547" s="206"/>
      <c r="E547" s="200"/>
      <c r="F547" s="202"/>
      <c r="G547" s="484"/>
      <c r="H547" s="484"/>
      <c r="I547" s="48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</row>
    <row r="548" spans="1:173" ht="15.75">
      <c r="A548" s="562"/>
      <c r="B548" s="562"/>
      <c r="C548" s="562"/>
      <c r="D548" s="566" t="s">
        <v>340</v>
      </c>
      <c r="E548" s="733" t="s">
        <v>341</v>
      </c>
      <c r="F548" s="734"/>
      <c r="G548" s="565">
        <f>G549</f>
        <v>140000</v>
      </c>
      <c r="H548" s="565">
        <f>+H549</f>
        <v>-129600</v>
      </c>
      <c r="I548" s="565">
        <f t="shared" ref="I548" si="213">+I549</f>
        <v>10400</v>
      </c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</row>
    <row r="549" spans="1:173" ht="15.75">
      <c r="A549" s="39"/>
      <c r="B549" s="39"/>
      <c r="C549" s="39"/>
      <c r="D549" s="40"/>
      <c r="E549" s="38" t="s">
        <v>224</v>
      </c>
      <c r="F549" s="42" t="s">
        <v>225</v>
      </c>
      <c r="G549" s="481">
        <f>G550+G551</f>
        <v>140000</v>
      </c>
      <c r="H549" s="481">
        <f>I549-G549</f>
        <v>-129600</v>
      </c>
      <c r="I549" s="481">
        <f>I550+I551+I554</f>
        <v>10400</v>
      </c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</row>
    <row r="550" spans="1:173" ht="15.75">
      <c r="A550" s="39"/>
      <c r="B550" s="39"/>
      <c r="C550" s="39"/>
      <c r="D550" s="40"/>
      <c r="E550" s="38"/>
      <c r="F550" s="44" t="s">
        <v>123</v>
      </c>
      <c r="G550" s="481">
        <v>94300</v>
      </c>
      <c r="H550" s="481">
        <f>I550-G550</f>
        <v>-90875</v>
      </c>
      <c r="I550" s="481">
        <v>3425</v>
      </c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</row>
    <row r="551" spans="1:173" ht="15.75">
      <c r="A551" s="39"/>
      <c r="B551" s="39"/>
      <c r="C551" s="39"/>
      <c r="D551" s="40"/>
      <c r="E551" s="39"/>
      <c r="F551" s="44" t="s">
        <v>124</v>
      </c>
      <c r="G551" s="107">
        <v>45700</v>
      </c>
      <c r="H551" s="107">
        <f>I551-G551</f>
        <v>-45700</v>
      </c>
      <c r="I551" s="107">
        <v>0</v>
      </c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</row>
    <row r="552" spans="1:173" ht="15.75">
      <c r="A552" s="197" t="s">
        <v>91</v>
      </c>
      <c r="B552" s="197"/>
      <c r="C552" s="197"/>
      <c r="D552" s="198"/>
      <c r="E552" s="197"/>
      <c r="F552" s="199" t="s">
        <v>8</v>
      </c>
      <c r="G552" s="501">
        <f t="shared" ref="G552:I552" si="214">+G553</f>
        <v>0</v>
      </c>
      <c r="H552" s="501">
        <f t="shared" si="214"/>
        <v>3425</v>
      </c>
      <c r="I552" s="501">
        <f t="shared" si="214"/>
        <v>3425</v>
      </c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</row>
    <row r="553" spans="1:173" ht="15.75">
      <c r="A553" s="200"/>
      <c r="B553" s="200" t="s">
        <v>101</v>
      </c>
      <c r="C553" s="200"/>
      <c r="D553" s="206"/>
      <c r="E553" s="200"/>
      <c r="F553" s="202" t="s">
        <v>41</v>
      </c>
      <c r="G553" s="484">
        <v>0</v>
      </c>
      <c r="H553" s="484">
        <f>I553-G553</f>
        <v>3425</v>
      </c>
      <c r="I553" s="484">
        <v>3425</v>
      </c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</row>
    <row r="554" spans="1:173" ht="15.75">
      <c r="A554" s="205"/>
      <c r="B554" s="205"/>
      <c r="C554" s="205"/>
      <c r="D554" s="301"/>
      <c r="E554" s="205"/>
      <c r="F554" s="44" t="s">
        <v>123</v>
      </c>
      <c r="G554" s="548">
        <f>G555</f>
        <v>140000</v>
      </c>
      <c r="H554" s="548">
        <f t="shared" ref="H554:I554" si="215">H555</f>
        <v>-133025</v>
      </c>
      <c r="I554" s="548">
        <f t="shared" si="215"/>
        <v>6975</v>
      </c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</row>
    <row r="555" spans="1:173" ht="15.75">
      <c r="A555" s="68" t="s">
        <v>119</v>
      </c>
      <c r="B555" s="211"/>
      <c r="C555" s="211"/>
      <c r="D555" s="299"/>
      <c r="E555" s="211"/>
      <c r="F555" s="303" t="s">
        <v>9</v>
      </c>
      <c r="G555" s="203">
        <f>SUM(,G556)</f>
        <v>140000</v>
      </c>
      <c r="H555" s="203">
        <f t="shared" ref="H555:I555" si="216">SUM(,H556)</f>
        <v>-133025</v>
      </c>
      <c r="I555" s="203">
        <f t="shared" si="216"/>
        <v>6975</v>
      </c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</row>
    <row r="556" spans="1:173" ht="15.75">
      <c r="A556" s="302"/>
      <c r="B556" s="200" t="s">
        <v>120</v>
      </c>
      <c r="C556" s="200"/>
      <c r="D556" s="206"/>
      <c r="E556" s="200"/>
      <c r="F556" s="202" t="s">
        <v>43</v>
      </c>
      <c r="G556" s="494">
        <v>140000</v>
      </c>
      <c r="H556" s="494">
        <f>I556-G556</f>
        <v>-133025</v>
      </c>
      <c r="I556" s="494">
        <v>6975</v>
      </c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</row>
    <row r="557" spans="1:173" ht="15.75">
      <c r="A557" s="200"/>
      <c r="B557" s="200"/>
      <c r="C557" s="200"/>
      <c r="D557" s="201"/>
      <c r="E557" s="200"/>
      <c r="F557" s="202"/>
      <c r="G557" s="203"/>
      <c r="H557" s="203"/>
      <c r="I557" s="203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</row>
    <row r="558" spans="1:173" ht="15.75">
      <c r="A558" s="324"/>
      <c r="B558" s="230"/>
      <c r="C558" s="230"/>
      <c r="D558" s="231"/>
      <c r="E558" s="230"/>
      <c r="F558" s="232" t="s">
        <v>336</v>
      </c>
      <c r="G558" s="233">
        <f t="shared" ref="G558:I558" si="217">G559+G565</f>
        <v>900000</v>
      </c>
      <c r="H558" s="233">
        <f t="shared" si="217"/>
        <v>-900000</v>
      </c>
      <c r="I558" s="233">
        <f t="shared" si="217"/>
        <v>0</v>
      </c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</row>
    <row r="559" spans="1:173" ht="15.75">
      <c r="A559" s="562"/>
      <c r="B559" s="562"/>
      <c r="C559" s="562"/>
      <c r="D559" s="563" t="s">
        <v>338</v>
      </c>
      <c r="E559" s="715" t="s">
        <v>337</v>
      </c>
      <c r="F559" s="716"/>
      <c r="G559" s="564">
        <f>G560</f>
        <v>900000</v>
      </c>
      <c r="H559" s="564">
        <f t="shared" ref="H559:I559" si="218">H560</f>
        <v>-900000</v>
      </c>
      <c r="I559" s="564">
        <f t="shared" si="218"/>
        <v>0</v>
      </c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</row>
    <row r="560" spans="1:173" ht="15.75">
      <c r="A560" s="39"/>
      <c r="B560" s="39"/>
      <c r="C560" s="39"/>
      <c r="D560" s="40"/>
      <c r="E560" s="38" t="s">
        <v>114</v>
      </c>
      <c r="F560" s="42" t="s">
        <v>115</v>
      </c>
      <c r="G560" s="41">
        <f>G561+G594+G580</f>
        <v>900000</v>
      </c>
      <c r="H560" s="41">
        <f t="shared" ref="H560:I560" si="219">H561+H594+H580</f>
        <v>-900000</v>
      </c>
      <c r="I560" s="41">
        <f t="shared" si="219"/>
        <v>0</v>
      </c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</row>
    <row r="561" spans="1:173" ht="15.75">
      <c r="A561" s="39"/>
      <c r="B561" s="39"/>
      <c r="C561" s="39"/>
      <c r="D561" s="40"/>
      <c r="E561" s="39"/>
      <c r="F561" s="44" t="s">
        <v>339</v>
      </c>
      <c r="G561" s="41">
        <f>G562</f>
        <v>900000</v>
      </c>
      <c r="H561" s="41">
        <f t="shared" ref="H561:I561" si="220">H562</f>
        <v>-900000</v>
      </c>
      <c r="I561" s="41">
        <f t="shared" si="220"/>
        <v>0</v>
      </c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</row>
    <row r="562" spans="1:173" ht="15.75">
      <c r="A562" s="39" t="s">
        <v>91</v>
      </c>
      <c r="B562" s="39"/>
      <c r="C562" s="39"/>
      <c r="D562" s="43"/>
      <c r="E562" s="39"/>
      <c r="F562" s="50" t="s">
        <v>8</v>
      </c>
      <c r="G562" s="47">
        <f>SUM(,G563)</f>
        <v>900000</v>
      </c>
      <c r="H562" s="47">
        <f t="shared" ref="H562:I562" si="221">SUM(,H563)</f>
        <v>-900000</v>
      </c>
      <c r="I562" s="47">
        <f t="shared" si="221"/>
        <v>0</v>
      </c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</row>
    <row r="563" spans="1:173" ht="15.75">
      <c r="A563" s="197"/>
      <c r="B563" s="197" t="s">
        <v>101</v>
      </c>
      <c r="C563" s="197"/>
      <c r="D563" s="198"/>
      <c r="E563" s="197"/>
      <c r="F563" s="199" t="s">
        <v>41</v>
      </c>
      <c r="G563" s="485">
        <v>900000</v>
      </c>
      <c r="H563" s="485">
        <f>I563-G563</f>
        <v>-900000</v>
      </c>
      <c r="I563" s="485">
        <v>0</v>
      </c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</row>
    <row r="564" spans="1:173" ht="15.75">
      <c r="A564" s="200"/>
      <c r="B564" s="200"/>
      <c r="C564" s="200"/>
      <c r="D564" s="201"/>
      <c r="E564" s="200"/>
      <c r="F564" s="202"/>
      <c r="G564" s="203"/>
      <c r="H564" s="203"/>
      <c r="I564" s="203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</row>
    <row r="565" spans="1:173" ht="15.75">
      <c r="A565" s="280"/>
      <c r="B565" s="280"/>
      <c r="C565" s="205"/>
      <c r="D565" s="281"/>
      <c r="E565" s="205"/>
      <c r="F565" s="282"/>
      <c r="G565" s="370"/>
      <c r="H565" s="283"/>
      <c r="I565" s="283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</row>
    <row r="566" spans="1:173" ht="15.75">
      <c r="A566" s="284" t="s">
        <v>318</v>
      </c>
      <c r="B566" s="284"/>
      <c r="C566" s="179"/>
      <c r="D566" s="179"/>
      <c r="E566" s="179"/>
      <c r="F566" s="179"/>
      <c r="G566" s="371"/>
      <c r="H566" s="179"/>
      <c r="I566" s="179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</row>
    <row r="567" spans="1:173" ht="15.75">
      <c r="A567" s="730" t="s">
        <v>319</v>
      </c>
      <c r="B567" s="730"/>
      <c r="C567" s="730"/>
      <c r="D567" s="730"/>
      <c r="E567" s="730"/>
      <c r="F567" s="730"/>
      <c r="G567" s="730"/>
      <c r="H567" s="730"/>
      <c r="I567" s="730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</row>
    <row r="568" spans="1:173" ht="15.75">
      <c r="A568" s="179"/>
      <c r="B568" s="179"/>
      <c r="C568" s="179"/>
      <c r="D568" s="179"/>
      <c r="E568" s="179"/>
      <c r="F568" s="179"/>
      <c r="G568" s="371"/>
      <c r="H568" s="179"/>
      <c r="I568" s="179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</row>
    <row r="569" spans="1:173" ht="15.75">
      <c r="A569" s="731" t="s">
        <v>384</v>
      </c>
      <c r="B569" s="731"/>
      <c r="C569" s="731"/>
      <c r="D569" s="731"/>
      <c r="E569" s="731"/>
      <c r="F569" s="731"/>
      <c r="G569" s="731"/>
      <c r="H569" s="731"/>
      <c r="I569" s="731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</row>
    <row r="570" spans="1:173" ht="15.75">
      <c r="A570" s="362"/>
      <c r="B570" s="362"/>
      <c r="C570" s="362"/>
      <c r="D570" s="362"/>
      <c r="E570" s="362"/>
      <c r="F570" s="362"/>
      <c r="G570" s="372"/>
      <c r="H570" s="362"/>
      <c r="I570" s="362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</row>
    <row r="571" spans="1:173" ht="15.75">
      <c r="A571" s="362"/>
      <c r="B571" s="362"/>
      <c r="C571" s="362"/>
      <c r="D571" s="362"/>
      <c r="E571" s="362"/>
      <c r="F571" s="362"/>
      <c r="G571" s="372"/>
      <c r="H571" s="362"/>
      <c r="I571" s="362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</row>
    <row r="572" spans="1:173" ht="15.75">
      <c r="A572" s="732" t="s">
        <v>381</v>
      </c>
      <c r="B572" s="732"/>
      <c r="C572" s="732"/>
      <c r="D572" s="732"/>
      <c r="E572" s="732"/>
      <c r="F572" s="732"/>
      <c r="G572" s="373"/>
      <c r="H572" s="363"/>
      <c r="I572" s="363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</row>
    <row r="573" spans="1:173" ht="15.75">
      <c r="A573" s="732" t="s">
        <v>382</v>
      </c>
      <c r="B573" s="732"/>
      <c r="C573" s="732"/>
      <c r="D573" s="732"/>
      <c r="E573" s="732"/>
      <c r="F573" s="732"/>
      <c r="G573" s="373"/>
      <c r="H573" s="363"/>
      <c r="I573" s="363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</row>
    <row r="574" spans="1:173" ht="15.75">
      <c r="A574" s="732" t="s">
        <v>383</v>
      </c>
      <c r="B574" s="732"/>
      <c r="C574" s="732"/>
      <c r="D574" s="732"/>
      <c r="E574" s="732"/>
      <c r="F574" s="732"/>
      <c r="G574" s="373"/>
      <c r="H574" s="363"/>
      <c r="I574" s="363"/>
    </row>
    <row r="575" spans="1:173" ht="15.75">
      <c r="A575" s="84"/>
      <c r="B575" s="86"/>
      <c r="C575" s="87"/>
      <c r="D575" s="87"/>
      <c r="E575" s="87"/>
      <c r="F575" s="14"/>
      <c r="G575" s="374"/>
      <c r="H575" s="13" t="s">
        <v>320</v>
      </c>
      <c r="I575" s="13"/>
    </row>
    <row r="576" spans="1:173" ht="15.75">
      <c r="A576" s="84"/>
      <c r="B576" s="86"/>
      <c r="C576" s="87"/>
      <c r="D576" s="87"/>
      <c r="E576" s="87"/>
      <c r="F576" s="14"/>
      <c r="G576" s="374"/>
      <c r="H576" s="13" t="s">
        <v>385</v>
      </c>
      <c r="I576" s="13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</row>
    <row r="577" spans="1:173" ht="15.75">
      <c r="A577" s="171"/>
      <c r="B577" s="171"/>
      <c r="C577" s="172"/>
      <c r="D577" s="172"/>
      <c r="E577" s="173"/>
      <c r="F577" s="185"/>
      <c r="G577" s="375"/>
      <c r="H577" s="174"/>
      <c r="I577" s="17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</row>
    <row r="578" spans="1:173" ht="15.75">
      <c r="A578" s="171"/>
      <c r="B578" s="175"/>
      <c r="C578" s="176"/>
      <c r="D578" s="176"/>
      <c r="E578" s="176"/>
      <c r="F578" s="13"/>
      <c r="G578" s="376"/>
      <c r="H578" s="85"/>
      <c r="I578" s="85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</row>
    <row r="579" spans="1:173" ht="15.75">
      <c r="A579" s="175"/>
      <c r="B579" s="87"/>
      <c r="C579" s="87"/>
      <c r="D579" s="87"/>
      <c r="E579" s="87"/>
      <c r="F579" s="186"/>
      <c r="G579" s="377"/>
      <c r="H579" s="187"/>
      <c r="I579" s="187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</row>
    <row r="580" spans="1:173" ht="15.75">
      <c r="A580" s="75"/>
      <c r="B580" s="3"/>
      <c r="C580" s="3"/>
      <c r="D580" s="3"/>
      <c r="E580" s="3"/>
      <c r="F580" s="3"/>
      <c r="G580" s="378"/>
      <c r="H580" s="3"/>
      <c r="I580" s="3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</row>
    <row r="581" spans="1:173" ht="15.75">
      <c r="A581" s="3"/>
      <c r="B581" s="76"/>
      <c r="C581" s="76"/>
      <c r="D581" s="76"/>
      <c r="E581" s="76"/>
      <c r="F581" s="76"/>
      <c r="G581" s="379"/>
      <c r="H581" s="76"/>
      <c r="I581" s="76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</row>
    <row r="582" spans="1:173" ht="15.75">
      <c r="A582" s="76"/>
      <c r="B582" s="3"/>
      <c r="C582" s="3"/>
      <c r="D582" s="3"/>
      <c r="E582" s="3"/>
      <c r="F582" s="3"/>
      <c r="G582" s="378"/>
      <c r="H582" s="3"/>
      <c r="I582" s="3"/>
    </row>
    <row r="583" spans="1:173" ht="15.75">
      <c r="A583" s="3"/>
      <c r="B583" s="77"/>
      <c r="C583" s="77"/>
      <c r="D583" s="77"/>
      <c r="E583" s="77"/>
      <c r="F583" s="77"/>
      <c r="G583" s="380"/>
      <c r="H583" s="77"/>
      <c r="I583" s="77"/>
    </row>
    <row r="584" spans="1:173" ht="15.75">
      <c r="A584" s="77"/>
      <c r="B584" s="3"/>
      <c r="C584" s="3"/>
      <c r="D584" s="3"/>
      <c r="E584" s="3"/>
      <c r="F584" s="3"/>
      <c r="G584" s="378"/>
      <c r="H584" s="3"/>
      <c r="I584" s="3"/>
    </row>
    <row r="585" spans="1:173" ht="15.75">
      <c r="A585" s="3"/>
      <c r="B585" s="75"/>
      <c r="C585" s="75"/>
      <c r="D585" s="75"/>
      <c r="E585" s="3"/>
      <c r="F585" s="75"/>
      <c r="G585" s="381"/>
      <c r="H585" s="75"/>
      <c r="I585" s="75"/>
    </row>
    <row r="586" spans="1:173" ht="15.75">
      <c r="A586" s="75"/>
      <c r="B586" s="32"/>
      <c r="C586" s="32"/>
      <c r="D586" s="32"/>
      <c r="E586" s="32"/>
      <c r="F586" s="3"/>
      <c r="G586" s="378"/>
      <c r="H586" s="3"/>
      <c r="I586" s="3"/>
    </row>
    <row r="587" spans="1:173" ht="15.75">
      <c r="A587" s="32"/>
      <c r="B587" s="78"/>
      <c r="C587" s="78"/>
      <c r="D587" s="78"/>
      <c r="E587" s="76"/>
      <c r="F587" s="78"/>
      <c r="G587" s="382"/>
      <c r="H587" s="78"/>
      <c r="I587" s="78"/>
    </row>
    <row r="588" spans="1:173" ht="15.75">
      <c r="A588" s="78"/>
      <c r="B588" s="32"/>
      <c r="C588" s="33"/>
      <c r="D588" s="80"/>
      <c r="E588" s="33"/>
      <c r="F588" s="79"/>
      <c r="G588" s="383"/>
      <c r="H588" s="79"/>
      <c r="I588" s="79"/>
    </row>
    <row r="589" spans="1:173" ht="15.75">
      <c r="A589" s="32"/>
      <c r="B589" s="32"/>
      <c r="C589" s="727"/>
      <c r="D589" s="727"/>
      <c r="E589" s="727"/>
      <c r="F589" s="727"/>
      <c r="G589" s="378"/>
      <c r="H589" s="3"/>
      <c r="I589" s="3"/>
    </row>
    <row r="590" spans="1:173" ht="15.75">
      <c r="A590" s="3"/>
      <c r="B590" s="32"/>
      <c r="C590" s="33"/>
      <c r="D590" s="32"/>
      <c r="E590" s="33"/>
      <c r="F590" s="77"/>
      <c r="G590" s="378"/>
      <c r="H590" s="3"/>
      <c r="I590" s="3"/>
    </row>
    <row r="591" spans="1:173" ht="15.75">
      <c r="A591" s="32"/>
      <c r="B591" s="3"/>
      <c r="C591" s="3"/>
      <c r="D591" s="3"/>
      <c r="E591" s="3"/>
      <c r="F591" s="3"/>
      <c r="G591" s="378"/>
      <c r="H591" s="3"/>
      <c r="I591" s="3"/>
    </row>
    <row r="592" spans="1:173" ht="15.75">
      <c r="A592" s="3"/>
      <c r="B592" s="32"/>
      <c r="C592" s="33"/>
      <c r="D592" s="33"/>
      <c r="E592" s="33"/>
      <c r="F592" s="2"/>
      <c r="G592" s="378"/>
      <c r="H592" s="3"/>
      <c r="I592" s="3"/>
    </row>
    <row r="593" spans="1:173" ht="15.75">
      <c r="A593" s="32"/>
      <c r="B593" s="32"/>
      <c r="C593" s="33"/>
      <c r="D593" s="33"/>
      <c r="E593" s="33"/>
      <c r="F593" s="2"/>
      <c r="G593" s="384"/>
      <c r="H593" s="2"/>
      <c r="I593" s="2"/>
    </row>
    <row r="594" spans="1:173" ht="15.75">
      <c r="B594" s="32"/>
      <c r="C594" s="714"/>
      <c r="D594" s="714"/>
      <c r="E594" s="714"/>
      <c r="F594" s="714"/>
      <c r="G594" s="384"/>
      <c r="H594" s="2"/>
      <c r="I594" s="2"/>
    </row>
    <row r="595" spans="1:173" ht="15.75">
      <c r="A595" s="4"/>
      <c r="B595" s="32"/>
      <c r="C595" s="714"/>
      <c r="D595" s="714"/>
      <c r="E595" s="714"/>
      <c r="F595" s="714"/>
      <c r="G595" s="384"/>
      <c r="H595" s="2"/>
      <c r="I595" s="2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</row>
    <row r="596" spans="1:173" ht="15.75">
      <c r="A596" s="4"/>
      <c r="B596" s="32"/>
      <c r="C596" s="714"/>
      <c r="D596" s="714"/>
      <c r="E596" s="714"/>
      <c r="F596" s="714"/>
      <c r="G596" s="384"/>
      <c r="H596" s="2"/>
      <c r="I596" s="2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</row>
    <row r="597" spans="1:173" ht="15.75">
      <c r="A597" s="4"/>
      <c r="B597" s="32"/>
      <c r="C597" s="33"/>
      <c r="D597" s="33"/>
      <c r="E597" s="33"/>
      <c r="F597" s="4"/>
      <c r="G597" s="64"/>
      <c r="H597" s="3"/>
      <c r="I597" s="3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</row>
    <row r="598" spans="1:173" ht="15.75">
      <c r="A598" s="4"/>
      <c r="B598" s="32"/>
      <c r="C598" s="33"/>
      <c r="D598" s="33"/>
      <c r="E598" s="33"/>
      <c r="F598" s="4"/>
      <c r="G598" s="64"/>
      <c r="H598" s="3"/>
      <c r="I598" s="3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</row>
    <row r="599" spans="1:173">
      <c r="A599" s="4"/>
      <c r="F599" s="4"/>
      <c r="G599" s="64"/>
      <c r="H599" s="6"/>
      <c r="I599" s="6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</row>
    <row r="600" spans="1:173">
      <c r="A600" s="4"/>
      <c r="F600" s="4"/>
      <c r="G600" s="64"/>
      <c r="H600" s="6"/>
      <c r="I600" s="6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</row>
    <row r="601" spans="1:173">
      <c r="A601" s="4"/>
      <c r="F601" s="4"/>
      <c r="G601" s="64"/>
      <c r="H601" s="6"/>
      <c r="I601" s="6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</row>
    <row r="604" spans="1:173" ht="15.75">
      <c r="A604" s="4"/>
      <c r="F604" s="81"/>
      <c r="G604" s="385"/>
      <c r="H604" s="82"/>
      <c r="I604" s="82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</row>
    <row r="605" spans="1:173" ht="15.75">
      <c r="A605" s="4"/>
      <c r="F605" s="81"/>
      <c r="G605" s="386"/>
      <c r="H605" s="7"/>
      <c r="I605" s="7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</row>
    <row r="606" spans="1:173">
      <c r="A606" s="4"/>
      <c r="F606" s="83"/>
      <c r="G606" s="387"/>
      <c r="H606" s="6"/>
      <c r="I606" s="6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</row>
    <row r="607" spans="1:173">
      <c r="A607" s="4"/>
      <c r="F607" s="83"/>
      <c r="G607" s="387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</row>
    <row r="608" spans="1:173">
      <c r="A608" s="4"/>
      <c r="G608" s="387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</row>
    <row r="609" spans="2:9" s="4" customFormat="1">
      <c r="B609" s="30"/>
      <c r="C609" s="31"/>
      <c r="D609" s="31"/>
      <c r="E609" s="31"/>
      <c r="F609" s="1"/>
      <c r="G609" s="387"/>
      <c r="H609" s="1"/>
      <c r="I609" s="1"/>
    </row>
  </sheetData>
  <autoFilter ref="A1:I3" xr:uid="{6D6C38B2-690F-4CAD-8A1C-E0608601C0B4}">
    <filterColumn colId="2" showButton="0"/>
    <filterColumn colId="3" showButton="0"/>
    <filterColumn colId="4" showButton="0"/>
  </autoFilter>
  <mergeCells count="89">
    <mergeCell ref="E189:F189"/>
    <mergeCell ref="E164:F164"/>
    <mergeCell ref="E170:F170"/>
    <mergeCell ref="E176:F176"/>
    <mergeCell ref="E182:F182"/>
    <mergeCell ref="E72:F72"/>
    <mergeCell ref="E54:F54"/>
    <mergeCell ref="E78:F78"/>
    <mergeCell ref="E60:F60"/>
    <mergeCell ref="E66:F66"/>
    <mergeCell ref="E105:F105"/>
    <mergeCell ref="E113:F113"/>
    <mergeCell ref="E146:F146"/>
    <mergeCell ref="E153:F153"/>
    <mergeCell ref="E84:F84"/>
    <mergeCell ref="E121:F121"/>
    <mergeCell ref="E97:F97"/>
    <mergeCell ref="E129:F129"/>
    <mergeCell ref="E138:F138"/>
    <mergeCell ref="E112:F112"/>
    <mergeCell ref="E91:F91"/>
    <mergeCell ref="C1:F1"/>
    <mergeCell ref="A2:I2"/>
    <mergeCell ref="A5:A7"/>
    <mergeCell ref="B5:B7"/>
    <mergeCell ref="C5:C7"/>
    <mergeCell ref="D5:D7"/>
    <mergeCell ref="F5:F7"/>
    <mergeCell ref="G5:G7"/>
    <mergeCell ref="H5:H7"/>
    <mergeCell ref="I5:I7"/>
    <mergeCell ref="A3:I3"/>
    <mergeCell ref="E264:F264"/>
    <mergeCell ref="E270:F270"/>
    <mergeCell ref="E276:F276"/>
    <mergeCell ref="E284:F284"/>
    <mergeCell ref="E200:F200"/>
    <mergeCell ref="E249:F249"/>
    <mergeCell ref="E257:F257"/>
    <mergeCell ref="E240:F240"/>
    <mergeCell ref="E13:F13"/>
    <mergeCell ref="E33:F33"/>
    <mergeCell ref="E39:F39"/>
    <mergeCell ref="E45:F45"/>
    <mergeCell ref="E21:F21"/>
    <mergeCell ref="E27:F27"/>
    <mergeCell ref="E316:F316"/>
    <mergeCell ref="E325:F325"/>
    <mergeCell ref="E309:F309"/>
    <mergeCell ref="E360:F360"/>
    <mergeCell ref="E292:F292"/>
    <mergeCell ref="E299:F299"/>
    <mergeCell ref="E331:F331"/>
    <mergeCell ref="E344:F344"/>
    <mergeCell ref="E354:F354"/>
    <mergeCell ref="E370:F370"/>
    <mergeCell ref="E337:F337"/>
    <mergeCell ref="E383:F383"/>
    <mergeCell ref="E389:F389"/>
    <mergeCell ref="E399:F399"/>
    <mergeCell ref="E413:F413"/>
    <mergeCell ref="E422:F422"/>
    <mergeCell ref="E406:F406"/>
    <mergeCell ref="E430:F430"/>
    <mergeCell ref="E438:F438"/>
    <mergeCell ref="E446:F446"/>
    <mergeCell ref="E463:F463"/>
    <mergeCell ref="C589:F589"/>
    <mergeCell ref="E452:F452"/>
    <mergeCell ref="A567:I567"/>
    <mergeCell ref="A569:I569"/>
    <mergeCell ref="A572:F572"/>
    <mergeCell ref="A573:F573"/>
    <mergeCell ref="A574:F574"/>
    <mergeCell ref="E559:F559"/>
    <mergeCell ref="E548:F548"/>
    <mergeCell ref="E502:F502"/>
    <mergeCell ref="C596:F596"/>
    <mergeCell ref="E541:F541"/>
    <mergeCell ref="E475:F475"/>
    <mergeCell ref="E483:F483"/>
    <mergeCell ref="E489:F489"/>
    <mergeCell ref="E495:F495"/>
    <mergeCell ref="C594:F594"/>
    <mergeCell ref="C595:F595"/>
    <mergeCell ref="E516:F516"/>
    <mergeCell ref="E527:F527"/>
    <mergeCell ref="E535:F535"/>
    <mergeCell ref="E508:F508"/>
  </mergeCells>
  <printOptions horizontalCentered="1"/>
  <pageMargins left="0.39370078740157483" right="0.39370078740157483" top="0.39370078740157483" bottom="0" header="0.31496062992125984" footer="0.31496062992125984"/>
  <pageSetup paperSize="9" scale="64" firstPageNumber="0" orientation="landscape" verticalDpi="300" r:id="rId1"/>
  <headerFooter alignWithMargins="0"/>
  <rowBreaks count="10" manualBreakCount="10">
    <brk id="44" min="5" max="10" man="1"/>
    <brk id="104" min="5" max="10" man="1"/>
    <brk id="151" min="5" max="10" man="1"/>
    <brk id="201" min="5" max="10" man="1"/>
    <brk id="253" min="5" max="10" man="1"/>
    <brk id="298" min="5" max="10" man="1"/>
    <brk id="343" min="5" max="10" man="1"/>
    <brk id="380" min="5" max="10" man="1"/>
    <brk id="427" min="5" max="10" man="1"/>
    <brk id="486" min="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3</vt:i4>
      </vt:variant>
    </vt:vector>
  </HeadingPairs>
  <TitlesOfParts>
    <vt:vector size="9" baseType="lpstr">
      <vt:lpstr>OPĆI DIO</vt:lpstr>
      <vt:lpstr>PRIHODI I RASHODI EKONOMSKA KLA</vt:lpstr>
      <vt:lpstr>RASHODI PREMA FUNKCIJSKOJ KLASI</vt:lpstr>
      <vt:lpstr>RAČUN FINANCIRANJA</vt:lpstr>
      <vt:lpstr>List1</vt:lpstr>
      <vt:lpstr>POSEBNI_DIO</vt:lpstr>
      <vt:lpstr>'OPĆI DIO'!Podrucje_ispisa</vt:lpstr>
      <vt:lpstr>POSEBNI_DIO!Podrucje_ispisa</vt:lpstr>
      <vt:lpstr>'RASHODI PREMA FUNKCIJSKOJ KLASI'!Podrucje_ispisa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2025-12-22T13:55:35Z</cp:lastPrinted>
  <dcterms:created xsi:type="dcterms:W3CDTF">2022-11-10T11:43:53Z</dcterms:created>
  <dcterms:modified xsi:type="dcterms:W3CDTF">2025-12-22T15:52:14Z</dcterms:modified>
</cp:coreProperties>
</file>