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korisnik\Desktop\MATERIJALI ZA 22. SJEDNICU\"/>
    </mc:Choice>
  </mc:AlternateContent>
  <xr:revisionPtr revIDLastSave="0" documentId="13_ncr:1_{B9ADB453-BA6B-4AD3-A80E-29BFC5FD2438}" xr6:coauthVersionLast="36" xr6:coauthVersionMax="47" xr10:uidLastSave="{00000000-0000-0000-0000-000000000000}"/>
  <bookViews>
    <workbookView xWindow="-120" yWindow="-120" windowWidth="29040" windowHeight="15840" tabRatio="500" activeTab="3" xr2:uid="{00000000-000D-0000-FFFF-FFFF00000000}"/>
  </bookViews>
  <sheets>
    <sheet name="OPĆI DIO" sheetId="1" r:id="rId1"/>
    <sheet name="OPĆI DIO A" sheetId="2" r:id="rId2"/>
    <sheet name="List2" sheetId="7" state="hidden" r:id="rId3"/>
    <sheet name="POSEBNI_DIO" sheetId="3" r:id="rId4"/>
    <sheet name="List3" sheetId="8" state="hidden" r:id="rId5"/>
    <sheet name="List4" sheetId="9" state="hidden" r:id="rId6"/>
    <sheet name="List1" sheetId="5" state="hidden" r:id="rId7"/>
  </sheets>
  <definedNames>
    <definedName name="_xlnm.Print_Area" localSheetId="0">'OPĆI DIO'!$A$1:$J$34</definedName>
    <definedName name="_xlnm.Print_Area" localSheetId="1">'OPĆI DIO A'!$A$1:$H$132</definedName>
  </definedNames>
  <calcPr calcId="191029"/>
</workbook>
</file>

<file path=xl/calcChain.xml><?xml version="1.0" encoding="utf-8"?>
<calcChain xmlns="http://schemas.openxmlformats.org/spreadsheetml/2006/main">
  <c r="G117" i="2" l="1"/>
  <c r="G27" i="2" l="1"/>
  <c r="F28" i="2"/>
  <c r="G132" i="2" l="1"/>
  <c r="G124" i="2"/>
  <c r="O122" i="2"/>
  <c r="G125" i="2"/>
  <c r="E125" i="2"/>
  <c r="G119" i="2"/>
  <c r="G120" i="2"/>
  <c r="G121" i="2"/>
  <c r="I481" i="3"/>
  <c r="F111" i="2"/>
  <c r="G110" i="2"/>
  <c r="F110" i="2" s="1"/>
  <c r="I376" i="3"/>
  <c r="H377" i="3"/>
  <c r="H424" i="3"/>
  <c r="H427" i="3"/>
  <c r="H402" i="3"/>
  <c r="H401" i="3"/>
  <c r="H405" i="3"/>
  <c r="E119" i="2"/>
  <c r="E121" i="2"/>
  <c r="G78" i="2"/>
  <c r="G77" i="2" s="1"/>
  <c r="G86" i="2"/>
  <c r="G55" i="2"/>
  <c r="G70" i="2"/>
  <c r="G15" i="2"/>
  <c r="G14" i="2" s="1"/>
  <c r="G32" i="2"/>
  <c r="G31" i="2" s="1"/>
  <c r="H480" i="3"/>
  <c r="I499" i="3"/>
  <c r="I496" i="3" s="1"/>
  <c r="G109" i="2" l="1"/>
  <c r="G16" i="1"/>
  <c r="O126" i="2"/>
  <c r="H97" i="3"/>
  <c r="H96" i="3" s="1"/>
  <c r="H93" i="3" s="1"/>
  <c r="H92" i="3" s="1"/>
  <c r="H91" i="3" s="1"/>
  <c r="I96" i="3"/>
  <c r="G92" i="3"/>
  <c r="G91" i="3" s="1"/>
  <c r="G123" i="2" l="1"/>
  <c r="G122" i="2" s="1"/>
  <c r="I93" i="3"/>
  <c r="I92" i="3" s="1"/>
  <c r="I91" i="3" s="1"/>
  <c r="F109" i="2"/>
  <c r="G108" i="2"/>
  <c r="P126" i="2"/>
  <c r="O128" i="2"/>
  <c r="O130" i="2" s="1"/>
  <c r="G118" i="2"/>
  <c r="G116" i="2"/>
  <c r="H455" i="3"/>
  <c r="H457" i="3"/>
  <c r="H458" i="3"/>
  <c r="I456" i="3"/>
  <c r="H456" i="3" s="1"/>
  <c r="I299" i="3"/>
  <c r="E123" i="2"/>
  <c r="E14" i="2"/>
  <c r="H332" i="3"/>
  <c r="I331" i="3"/>
  <c r="H331" i="3" s="1"/>
  <c r="H77" i="3"/>
  <c r="H127" i="3"/>
  <c r="H126" i="3" s="1"/>
  <c r="I126" i="3"/>
  <c r="I124" i="3" s="1"/>
  <c r="G126" i="3"/>
  <c r="I76" i="3"/>
  <c r="I73" i="3" s="1"/>
  <c r="G76" i="3"/>
  <c r="G75" i="3" s="1"/>
  <c r="F108" i="2" l="1"/>
  <c r="G17" i="1"/>
  <c r="G13" i="2"/>
  <c r="I454" i="3"/>
  <c r="I453" i="3" s="1"/>
  <c r="H453" i="3" s="1"/>
  <c r="I330" i="3"/>
  <c r="I329" i="3" s="1"/>
  <c r="H329" i="3" s="1"/>
  <c r="H76" i="3"/>
  <c r="I75" i="3"/>
  <c r="H75" i="3" s="1"/>
  <c r="G74" i="3"/>
  <c r="G73" i="3" s="1"/>
  <c r="H73" i="3" s="1"/>
  <c r="G85" i="2"/>
  <c r="G69" i="2"/>
  <c r="F27" i="2"/>
  <c r="F15" i="2"/>
  <c r="F14" i="2"/>
  <c r="F70" i="2"/>
  <c r="F86" i="2"/>
  <c r="F55" i="2"/>
  <c r="F32" i="2"/>
  <c r="F33" i="2"/>
  <c r="F45" i="2"/>
  <c r="F50" i="2"/>
  <c r="E54" i="2"/>
  <c r="E31" i="2"/>
  <c r="F31" i="2" s="1"/>
  <c r="H454" i="3" l="1"/>
  <c r="I452" i="3"/>
  <c r="H452" i="3" s="1"/>
  <c r="H330" i="3"/>
  <c r="I328" i="3"/>
  <c r="H328" i="3" s="1"/>
  <c r="I74" i="3"/>
  <c r="H74" i="3" s="1"/>
  <c r="D18" i="7"/>
  <c r="C18" i="7"/>
  <c r="B18" i="7"/>
  <c r="G115" i="2"/>
  <c r="G206" i="3"/>
  <c r="E120" i="2"/>
  <c r="I27" i="7"/>
  <c r="I33" i="7" s="1"/>
  <c r="I35" i="7" s="1"/>
  <c r="E116" i="2"/>
  <c r="E27" i="1"/>
  <c r="E28" i="1" s="1"/>
  <c r="G27" i="1"/>
  <c r="G28" i="1" s="1"/>
  <c r="E124" i="2"/>
  <c r="E118" i="2"/>
  <c r="H506" i="3"/>
  <c r="I505" i="3"/>
  <c r="I504" i="3" s="1"/>
  <c r="I503" i="3" s="1"/>
  <c r="H497" i="3"/>
  <c r="H498" i="3"/>
  <c r="H500" i="3"/>
  <c r="G495" i="3"/>
  <c r="H487" i="3"/>
  <c r="I488" i="3"/>
  <c r="I486" i="3" s="1"/>
  <c r="I485" i="3" s="1"/>
  <c r="I484" i="3" s="1"/>
  <c r="G488" i="3"/>
  <c r="H490" i="3"/>
  <c r="G485" i="3"/>
  <c r="G484" i="3" s="1"/>
  <c r="H482" i="3"/>
  <c r="I479" i="3"/>
  <c r="I478" i="3" s="1"/>
  <c r="G478" i="3"/>
  <c r="H473" i="3"/>
  <c r="I472" i="3"/>
  <c r="I471" i="3" s="1"/>
  <c r="I470" i="3" s="1"/>
  <c r="I469" i="3" s="1"/>
  <c r="H465" i="3"/>
  <c r="I464" i="3"/>
  <c r="I462" i="3" s="1"/>
  <c r="H462" i="3" s="1"/>
  <c r="G461" i="3"/>
  <c r="H440" i="3"/>
  <c r="H443" i="3"/>
  <c r="I439" i="3"/>
  <c r="I438" i="3" s="1"/>
  <c r="I437" i="3" s="1"/>
  <c r="I436" i="3" s="1"/>
  <c r="I426" i="3"/>
  <c r="I425" i="3" s="1"/>
  <c r="H414" i="3"/>
  <c r="H417" i="3"/>
  <c r="I413" i="3"/>
  <c r="I412" i="3" s="1"/>
  <c r="G413" i="3"/>
  <c r="G415" i="3"/>
  <c r="H415" i="3"/>
  <c r="I416" i="3"/>
  <c r="I404" i="3"/>
  <c r="G404" i="3"/>
  <c r="G400" i="3"/>
  <c r="H394" i="3"/>
  <c r="H395" i="3"/>
  <c r="H397" i="3"/>
  <c r="I393" i="3"/>
  <c r="I392" i="3" s="1"/>
  <c r="I396" i="3"/>
  <c r="G393" i="3"/>
  <c r="G392" i="3" s="1"/>
  <c r="G396" i="3"/>
  <c r="H388" i="3"/>
  <c r="I387" i="3"/>
  <c r="I386" i="3" s="1"/>
  <c r="I385" i="3" s="1"/>
  <c r="I384" i="3" s="1"/>
  <c r="H371" i="3"/>
  <c r="H372" i="3"/>
  <c r="H380" i="3"/>
  <c r="I370" i="3"/>
  <c r="I369" i="3" s="1"/>
  <c r="I368" i="3" s="1"/>
  <c r="G370" i="3"/>
  <c r="H356" i="3"/>
  <c r="H362" i="3"/>
  <c r="I355" i="3"/>
  <c r="I353" i="3" s="1"/>
  <c r="I361" i="3"/>
  <c r="H347" i="3"/>
  <c r="I346" i="3"/>
  <c r="I345" i="3" s="1"/>
  <c r="I344" i="3" s="1"/>
  <c r="I343" i="3" s="1"/>
  <c r="H338" i="3"/>
  <c r="I337" i="3"/>
  <c r="I336" i="3" s="1"/>
  <c r="I335" i="3" s="1"/>
  <c r="I334" i="3" s="1"/>
  <c r="H326" i="3"/>
  <c r="I325" i="3"/>
  <c r="I324" i="3" s="1"/>
  <c r="I323" i="3" s="1"/>
  <c r="I322" i="3" s="1"/>
  <c r="H320" i="3"/>
  <c r="I319" i="3"/>
  <c r="I318" i="3" s="1"/>
  <c r="I317" i="3" s="1"/>
  <c r="I316" i="3" s="1"/>
  <c r="H311" i="3"/>
  <c r="H312" i="3"/>
  <c r="I310" i="3"/>
  <c r="I309" i="3" s="1"/>
  <c r="H300" i="3"/>
  <c r="H303" i="3"/>
  <c r="I298" i="3"/>
  <c r="I297" i="3" s="1"/>
  <c r="I296" i="3" s="1"/>
  <c r="H289" i="3"/>
  <c r="I288" i="3"/>
  <c r="I287" i="3" s="1"/>
  <c r="I286" i="3" s="1"/>
  <c r="I285" i="3" s="1"/>
  <c r="H281" i="3"/>
  <c r="I280" i="3"/>
  <c r="I279" i="3" s="1"/>
  <c r="I278" i="3" s="1"/>
  <c r="I277" i="3" s="1"/>
  <c r="H260" i="3"/>
  <c r="H271" i="3"/>
  <c r="I259" i="3"/>
  <c r="I257" i="3" s="1"/>
  <c r="I256" i="3" s="1"/>
  <c r="H250" i="3"/>
  <c r="H244" i="3"/>
  <c r="H236" i="3"/>
  <c r="I235" i="3"/>
  <c r="I234" i="3" s="1"/>
  <c r="I233" i="3" s="1"/>
  <c r="I232" i="3" s="1"/>
  <c r="H225" i="3"/>
  <c r="H228" i="3"/>
  <c r="I224" i="3"/>
  <c r="I223" i="3" s="1"/>
  <c r="I222" i="3" s="1"/>
  <c r="I221" i="3" s="1"/>
  <c r="H205" i="3"/>
  <c r="H207" i="3"/>
  <c r="H215" i="3"/>
  <c r="I206" i="3"/>
  <c r="I204" i="3" s="1"/>
  <c r="H204" i="3" s="1"/>
  <c r="G203" i="3"/>
  <c r="H169" i="3"/>
  <c r="H168" i="3" s="1"/>
  <c r="H167" i="3" s="1"/>
  <c r="H166" i="3" s="1"/>
  <c r="I168" i="3"/>
  <c r="I167" i="3" s="1"/>
  <c r="I166" i="3" s="1"/>
  <c r="G168" i="3"/>
  <c r="G167" i="3" s="1"/>
  <c r="G166" i="3" s="1"/>
  <c r="H190" i="3"/>
  <c r="H193" i="3"/>
  <c r="I189" i="3"/>
  <c r="I188" i="3" s="1"/>
  <c r="I187" i="3" s="1"/>
  <c r="H183" i="3"/>
  <c r="I182" i="3"/>
  <c r="I181" i="3" s="1"/>
  <c r="I180" i="3" s="1"/>
  <c r="H173" i="3"/>
  <c r="H175" i="3"/>
  <c r="I174" i="3"/>
  <c r="I172" i="3" s="1"/>
  <c r="H172" i="3" s="1"/>
  <c r="G171" i="3"/>
  <c r="H162" i="3"/>
  <c r="I161" i="3"/>
  <c r="I160" i="3" s="1"/>
  <c r="I159" i="3" s="1"/>
  <c r="H154" i="3"/>
  <c r="I153" i="3"/>
  <c r="I152" i="3" s="1"/>
  <c r="I151" i="3" s="1"/>
  <c r="H136" i="3"/>
  <c r="G134" i="3"/>
  <c r="H138" i="3"/>
  <c r="H141" i="3"/>
  <c r="I137" i="3"/>
  <c r="I135" i="3" s="1"/>
  <c r="H135" i="3" s="1"/>
  <c r="H124" i="3"/>
  <c r="I123" i="3"/>
  <c r="I122" i="3" s="1"/>
  <c r="H125" i="3"/>
  <c r="G123" i="3"/>
  <c r="G122" i="3" s="1"/>
  <c r="H118" i="3"/>
  <c r="H120" i="3"/>
  <c r="I119" i="3"/>
  <c r="I116" i="3" s="1"/>
  <c r="G116" i="3"/>
  <c r="H110" i="3"/>
  <c r="H113" i="3"/>
  <c r="I112" i="3"/>
  <c r="I108" i="3" s="1"/>
  <c r="I107" i="3" s="1"/>
  <c r="H105" i="3"/>
  <c r="I104" i="3"/>
  <c r="H89" i="3"/>
  <c r="I88" i="3"/>
  <c r="H83" i="3"/>
  <c r="F132" i="2" s="1"/>
  <c r="F27" i="1" s="1"/>
  <c r="F28" i="1" s="1"/>
  <c r="I82" i="3"/>
  <c r="G82" i="3"/>
  <c r="H68" i="3"/>
  <c r="I66" i="3"/>
  <c r="H70" i="3"/>
  <c r="H71" i="3"/>
  <c r="I69" i="3"/>
  <c r="I65" i="3" s="1"/>
  <c r="G69" i="3"/>
  <c r="H63" i="3"/>
  <c r="H62" i="3" s="1"/>
  <c r="I62" i="3"/>
  <c r="I59" i="3" s="1"/>
  <c r="H57" i="3"/>
  <c r="H56" i="3" s="1"/>
  <c r="I56" i="3"/>
  <c r="I55" i="3" s="1"/>
  <c r="H51" i="3"/>
  <c r="H50" i="3" s="1"/>
  <c r="I50" i="3"/>
  <c r="I47" i="3" s="1"/>
  <c r="G17" i="3"/>
  <c r="I17" i="3"/>
  <c r="H18" i="3"/>
  <c r="H31" i="3"/>
  <c r="H35" i="3"/>
  <c r="H45" i="3"/>
  <c r="G44" i="3"/>
  <c r="G43" i="3" s="1"/>
  <c r="G42" i="3" s="1"/>
  <c r="G41" i="3" s="1"/>
  <c r="H32" i="3"/>
  <c r="E46" i="2"/>
  <c r="I315" i="3" l="1"/>
  <c r="G399" i="3"/>
  <c r="I400" i="3"/>
  <c r="I399" i="3" s="1"/>
  <c r="H404" i="3"/>
  <c r="H353" i="3"/>
  <c r="I352" i="3"/>
  <c r="I351" i="3" s="1"/>
  <c r="I423" i="3"/>
  <c r="I461" i="3"/>
  <c r="I460" i="3" s="1"/>
  <c r="G19" i="1"/>
  <c r="F18" i="7"/>
  <c r="I203" i="3"/>
  <c r="I202" i="3" s="1"/>
  <c r="I200" i="3" s="1"/>
  <c r="I171" i="3"/>
  <c r="I134" i="3"/>
  <c r="I133" i="3" s="1"/>
  <c r="H134" i="3"/>
  <c r="F118" i="2"/>
  <c r="H122" i="3"/>
  <c r="H461" i="3"/>
  <c r="I411" i="3"/>
  <c r="I410" i="3" s="1"/>
  <c r="G20" i="1"/>
  <c r="I308" i="3"/>
  <c r="I307" i="3" s="1"/>
  <c r="I294" i="3" s="1"/>
  <c r="F124" i="2"/>
  <c r="F123" i="2"/>
  <c r="F119" i="2"/>
  <c r="F120" i="2"/>
  <c r="F125" i="2"/>
  <c r="F116" i="2"/>
  <c r="F121" i="2"/>
  <c r="H488" i="3"/>
  <c r="H486" i="3"/>
  <c r="H485" i="3"/>
  <c r="H484" i="3" s="1"/>
  <c r="H478" i="3"/>
  <c r="I477" i="3"/>
  <c r="I415" i="3"/>
  <c r="H393" i="3"/>
  <c r="H396" i="3"/>
  <c r="H370" i="3"/>
  <c r="H280" i="3"/>
  <c r="H203" i="3"/>
  <c r="H171" i="3"/>
  <c r="H123" i="3"/>
  <c r="H116" i="3"/>
  <c r="I115" i="3"/>
  <c r="I109" i="3"/>
  <c r="I87" i="3"/>
  <c r="G88" i="3"/>
  <c r="H88" i="3" s="1"/>
  <c r="H82" i="3"/>
  <c r="I81" i="3"/>
  <c r="H17" i="3"/>
  <c r="H16" i="3" s="1"/>
  <c r="H15" i="3" s="1"/>
  <c r="G81" i="3"/>
  <c r="H69" i="3"/>
  <c r="H61" i="3"/>
  <c r="I61" i="3"/>
  <c r="I60" i="3" s="1"/>
  <c r="I53" i="3"/>
  <c r="I54" i="3"/>
  <c r="I49" i="3"/>
  <c r="I48" i="3" s="1"/>
  <c r="I16" i="3"/>
  <c r="G36" i="3"/>
  <c r="I36" i="3" s="1"/>
  <c r="F22" i="2"/>
  <c r="E38" i="2"/>
  <c r="G106" i="2"/>
  <c r="G105" i="2" s="1"/>
  <c r="F105" i="2"/>
  <c r="E105" i="2"/>
  <c r="E104" i="2" s="1"/>
  <c r="E102" i="2" s="1"/>
  <c r="E34" i="2"/>
  <c r="E51" i="2"/>
  <c r="F98" i="2"/>
  <c r="F100" i="2"/>
  <c r="H325" i="3"/>
  <c r="I419" i="3"/>
  <c r="H418" i="3"/>
  <c r="G418" i="3"/>
  <c r="G58" i="2"/>
  <c r="G57" i="2" s="1"/>
  <c r="G60" i="2"/>
  <c r="G59" i="2" s="1"/>
  <c r="F57" i="2"/>
  <c r="F59" i="2"/>
  <c r="G63" i="2"/>
  <c r="G65" i="2"/>
  <c r="G67" i="2"/>
  <c r="G68" i="2"/>
  <c r="F62" i="2"/>
  <c r="F64" i="2"/>
  <c r="F66" i="2"/>
  <c r="F80" i="2"/>
  <c r="F79" i="2" s="1"/>
  <c r="F83" i="2"/>
  <c r="E88" i="2"/>
  <c r="G88" i="2" s="1"/>
  <c r="F75" i="2"/>
  <c r="G73" i="2"/>
  <c r="G74" i="2"/>
  <c r="G76" i="2"/>
  <c r="G81" i="2"/>
  <c r="G84" i="2"/>
  <c r="G89" i="2"/>
  <c r="G92" i="2"/>
  <c r="G94" i="2"/>
  <c r="G96" i="2"/>
  <c r="G99" i="2"/>
  <c r="G101" i="2"/>
  <c r="G30" i="2"/>
  <c r="F29" i="2"/>
  <c r="G18" i="2"/>
  <c r="G21" i="2"/>
  <c r="G23" i="2"/>
  <c r="G26" i="2"/>
  <c r="F17" i="2"/>
  <c r="F20" i="2"/>
  <c r="F25" i="2"/>
  <c r="F24" i="2" s="1"/>
  <c r="I366" i="3"/>
  <c r="H365" i="3"/>
  <c r="I365" i="3" s="1"/>
  <c r="I149" i="3"/>
  <c r="H148" i="3"/>
  <c r="I148" i="3" s="1"/>
  <c r="I147" i="3"/>
  <c r="H146" i="3"/>
  <c r="I146" i="3" s="1"/>
  <c r="H144" i="3"/>
  <c r="H142" i="3"/>
  <c r="I217" i="3"/>
  <c r="H216" i="3"/>
  <c r="G216" i="3"/>
  <c r="I467" i="3"/>
  <c r="H466" i="3"/>
  <c r="G466" i="3"/>
  <c r="H505" i="3"/>
  <c r="H504" i="3" s="1"/>
  <c r="H503" i="3" s="1"/>
  <c r="H502" i="3" s="1"/>
  <c r="G505" i="3"/>
  <c r="H290" i="3"/>
  <c r="H119" i="3"/>
  <c r="H481" i="3"/>
  <c r="I475" i="3"/>
  <c r="H474" i="3"/>
  <c r="H464" i="3"/>
  <c r="H463" i="3" s="1"/>
  <c r="H450" i="3"/>
  <c r="I451" i="3"/>
  <c r="I442" i="3"/>
  <c r="I445" i="3"/>
  <c r="I446" i="3"/>
  <c r="H444" i="3"/>
  <c r="H441" i="3"/>
  <c r="I429" i="3"/>
  <c r="I431" i="3"/>
  <c r="I432" i="3"/>
  <c r="I434" i="3"/>
  <c r="H433" i="3"/>
  <c r="H428" i="3"/>
  <c r="H430" i="3"/>
  <c r="I390" i="3"/>
  <c r="H389" i="3"/>
  <c r="H387" i="3" s="1"/>
  <c r="H386" i="3" s="1"/>
  <c r="H385" i="3" s="1"/>
  <c r="H384" i="3" s="1"/>
  <c r="I382" i="3"/>
  <c r="H381" i="3"/>
  <c r="H379" i="3" s="1"/>
  <c r="I374" i="3"/>
  <c r="H373" i="3"/>
  <c r="I358" i="3"/>
  <c r="I360" i="3"/>
  <c r="H361" i="3"/>
  <c r="H357" i="3"/>
  <c r="H359" i="3"/>
  <c r="I349" i="3"/>
  <c r="H348" i="3"/>
  <c r="H337" i="3"/>
  <c r="G325" i="3"/>
  <c r="H319" i="3"/>
  <c r="I302" i="3"/>
  <c r="I305" i="3"/>
  <c r="H301" i="3"/>
  <c r="H304" i="3"/>
  <c r="I291" i="3"/>
  <c r="I283" i="3"/>
  <c r="H282" i="3"/>
  <c r="I276" i="3"/>
  <c r="H275" i="3"/>
  <c r="H272" i="3"/>
  <c r="H261" i="3"/>
  <c r="H266" i="3"/>
  <c r="I262" i="3"/>
  <c r="I263" i="3"/>
  <c r="I264" i="3"/>
  <c r="I265" i="3"/>
  <c r="I267" i="3"/>
  <c r="I268" i="3"/>
  <c r="I269" i="3"/>
  <c r="I270" i="3"/>
  <c r="I273" i="3"/>
  <c r="H249" i="3"/>
  <c r="H243" i="3"/>
  <c r="H237" i="3"/>
  <c r="H235" i="3" s="1"/>
  <c r="I238" i="3"/>
  <c r="I230" i="3"/>
  <c r="H229" i="3"/>
  <c r="H226" i="3"/>
  <c r="I227" i="3"/>
  <c r="G211" i="3"/>
  <c r="I209" i="3"/>
  <c r="I210" i="3"/>
  <c r="I212" i="3"/>
  <c r="I214" i="3"/>
  <c r="I185" i="3"/>
  <c r="I192" i="3"/>
  <c r="I195" i="3"/>
  <c r="I196" i="3"/>
  <c r="H208" i="3"/>
  <c r="H211" i="3"/>
  <c r="H213" i="3"/>
  <c r="H194" i="3"/>
  <c r="H191" i="3"/>
  <c r="H184" i="3"/>
  <c r="H182" i="3" s="1"/>
  <c r="H181" i="3" s="1"/>
  <c r="H180" i="3" s="1"/>
  <c r="H176" i="3"/>
  <c r="H174" i="3" s="1"/>
  <c r="I177" i="3"/>
  <c r="I178" i="3"/>
  <c r="H163" i="3"/>
  <c r="H161" i="3" s="1"/>
  <c r="H160" i="3" s="1"/>
  <c r="H159" i="3" s="1"/>
  <c r="I164" i="3"/>
  <c r="I156" i="3"/>
  <c r="I157" i="3"/>
  <c r="H155" i="3"/>
  <c r="H139" i="3"/>
  <c r="I143" i="3"/>
  <c r="I145" i="3"/>
  <c r="I140" i="3"/>
  <c r="I64" i="3"/>
  <c r="H38" i="3"/>
  <c r="I39" i="3"/>
  <c r="I37" i="3"/>
  <c r="G444" i="3"/>
  <c r="G266" i="3"/>
  <c r="H112" i="3"/>
  <c r="G38" i="3"/>
  <c r="G50" i="3"/>
  <c r="G56" i="3"/>
  <c r="G67" i="3"/>
  <c r="G104" i="3"/>
  <c r="H104" i="3" s="1"/>
  <c r="G112" i="3"/>
  <c r="G109" i="3" s="1"/>
  <c r="G119" i="3"/>
  <c r="G139" i="3"/>
  <c r="G142" i="3"/>
  <c r="G144" i="3"/>
  <c r="G155" i="3"/>
  <c r="G163" i="3"/>
  <c r="G176" i="3"/>
  <c r="G184" i="3"/>
  <c r="G191" i="3"/>
  <c r="G194" i="3"/>
  <c r="G208" i="3"/>
  <c r="G213" i="3"/>
  <c r="G226" i="3"/>
  <c r="G229" i="3"/>
  <c r="G237" i="3"/>
  <c r="G243" i="3"/>
  <c r="G240" i="3" s="1"/>
  <c r="G249" i="3"/>
  <c r="G261" i="3"/>
  <c r="G272" i="3"/>
  <c r="G275" i="3"/>
  <c r="G282" i="3"/>
  <c r="G290" i="3"/>
  <c r="G301" i="3"/>
  <c r="G304" i="3"/>
  <c r="G319" i="3"/>
  <c r="G318" i="3" s="1"/>
  <c r="G337" i="3"/>
  <c r="G348" i="3"/>
  <c r="G357" i="3"/>
  <c r="G359" i="3"/>
  <c r="G361" i="3"/>
  <c r="G373" i="3"/>
  <c r="G381" i="3"/>
  <c r="G389" i="3"/>
  <c r="G428" i="3"/>
  <c r="G430" i="3"/>
  <c r="G433" i="3"/>
  <c r="G441" i="3"/>
  <c r="G450" i="3"/>
  <c r="G474" i="3"/>
  <c r="G472" i="3" s="1"/>
  <c r="G471" i="3" s="1"/>
  <c r="G499" i="3"/>
  <c r="E17" i="2"/>
  <c r="E20" i="2"/>
  <c r="E22" i="2"/>
  <c r="E25" i="2"/>
  <c r="E29" i="2"/>
  <c r="E57" i="2"/>
  <c r="E59" i="2"/>
  <c r="E62" i="2"/>
  <c r="E64" i="2"/>
  <c r="E66" i="2"/>
  <c r="E72" i="2"/>
  <c r="G72" i="2" s="1"/>
  <c r="E75" i="2"/>
  <c r="E80" i="2"/>
  <c r="E83" i="2"/>
  <c r="E91" i="2"/>
  <c r="G91" i="2" s="1"/>
  <c r="E93" i="2"/>
  <c r="G93" i="2" s="1"/>
  <c r="E95" i="2"/>
  <c r="G95" i="2" s="1"/>
  <c r="E98" i="2"/>
  <c r="E100" i="2"/>
  <c r="I448" i="3" l="1"/>
  <c r="I293" i="3"/>
  <c r="I15" i="3"/>
  <c r="I14" i="3" s="1"/>
  <c r="G21" i="1"/>
  <c r="I422" i="3"/>
  <c r="I421" i="3" s="1"/>
  <c r="I408" i="3" s="1"/>
  <c r="H400" i="3"/>
  <c r="H399" i="3" s="1"/>
  <c r="H496" i="3"/>
  <c r="H495" i="3" s="1"/>
  <c r="I495" i="3"/>
  <c r="I494" i="3" s="1"/>
  <c r="I131" i="3"/>
  <c r="I130" i="3" s="1"/>
  <c r="I129" i="3" s="1"/>
  <c r="G114" i="2"/>
  <c r="F102" i="2"/>
  <c r="G75" i="2"/>
  <c r="G64" i="2"/>
  <c r="G62" i="2"/>
  <c r="G66" i="2"/>
  <c r="G280" i="3"/>
  <c r="H277" i="3"/>
  <c r="H279" i="3"/>
  <c r="H278" i="3" s="1"/>
  <c r="H109" i="3"/>
  <c r="G108" i="3"/>
  <c r="I86" i="3"/>
  <c r="G87" i="3"/>
  <c r="H87" i="3" s="1"/>
  <c r="H81" i="3"/>
  <c r="I80" i="3"/>
  <c r="I79" i="3" s="1"/>
  <c r="G80" i="3"/>
  <c r="G79" i="3" s="1"/>
  <c r="G66" i="3"/>
  <c r="H67" i="3"/>
  <c r="G29" i="2"/>
  <c r="G25" i="2"/>
  <c r="G100" i="2"/>
  <c r="G17" i="2"/>
  <c r="F56" i="2"/>
  <c r="G83" i="2"/>
  <c r="F85" i="2"/>
  <c r="G80" i="2"/>
  <c r="I144" i="3"/>
  <c r="I304" i="3"/>
  <c r="I381" i="3"/>
  <c r="G22" i="2"/>
  <c r="G98" i="2"/>
  <c r="G20" i="2"/>
  <c r="I237" i="3"/>
  <c r="I466" i="3"/>
  <c r="I444" i="3"/>
  <c r="I226" i="3"/>
  <c r="I359" i="3"/>
  <c r="E122" i="2"/>
  <c r="I418" i="3"/>
  <c r="I348" i="3"/>
  <c r="I272" i="3"/>
  <c r="I142" i="3"/>
  <c r="I216" i="3"/>
  <c r="H426" i="3"/>
  <c r="H425" i="3" s="1"/>
  <c r="F19" i="2"/>
  <c r="I290" i="3"/>
  <c r="G346" i="3"/>
  <c r="G345" i="3" s="1"/>
  <c r="G344" i="3" s="1"/>
  <c r="G343" i="3" s="1"/>
  <c r="G426" i="3"/>
  <c r="E117" i="2" s="1"/>
  <c r="H324" i="3"/>
  <c r="H323" i="3" s="1"/>
  <c r="I430" i="3"/>
  <c r="I266" i="3"/>
  <c r="I213" i="3"/>
  <c r="I208" i="3"/>
  <c r="I441" i="3"/>
  <c r="G481" i="3"/>
  <c r="I474" i="3"/>
  <c r="I211" i="3"/>
  <c r="I261" i="3"/>
  <c r="G224" i="3"/>
  <c r="I428" i="3"/>
  <c r="I433" i="3"/>
  <c r="I229" i="3"/>
  <c r="H355" i="3"/>
  <c r="H369" i="3"/>
  <c r="H368" i="3" s="1"/>
  <c r="H413" i="3"/>
  <c r="H410" i="3" s="1"/>
  <c r="H479" i="3"/>
  <c r="H477" i="3" s="1"/>
  <c r="H248" i="3"/>
  <c r="H247" i="3" s="1"/>
  <c r="H246" i="3"/>
  <c r="I38" i="3"/>
  <c r="G62" i="3"/>
  <c r="G59" i="3" s="1"/>
  <c r="H59" i="3" s="1"/>
  <c r="I373" i="3"/>
  <c r="I275" i="3"/>
  <c r="I163" i="3"/>
  <c r="I389" i="3"/>
  <c r="G494" i="3"/>
  <c r="G53" i="3"/>
  <c r="H53" i="3" s="1"/>
  <c r="G55" i="3"/>
  <c r="H55" i="3" s="1"/>
  <c r="H54" i="3" s="1"/>
  <c r="H189" i="3"/>
  <c r="H188" i="3" s="1"/>
  <c r="H187" i="3" s="1"/>
  <c r="H334" i="3"/>
  <c r="H336" i="3"/>
  <c r="H335" i="3" s="1"/>
  <c r="H472" i="3"/>
  <c r="H316" i="3"/>
  <c r="H318" i="3"/>
  <c r="H317" i="3" s="1"/>
  <c r="G47" i="3"/>
  <c r="H47" i="3" s="1"/>
  <c r="G49" i="3"/>
  <c r="G48" i="3" s="1"/>
  <c r="H299" i="3"/>
  <c r="I191" i="3"/>
  <c r="I155" i="3"/>
  <c r="I176" i="3"/>
  <c r="I139" i="3"/>
  <c r="H310" i="3"/>
  <c r="H309" i="3" s="1"/>
  <c r="G16" i="3"/>
  <c r="G15" i="3" s="1"/>
  <c r="G14" i="3" s="1"/>
  <c r="G310" i="3"/>
  <c r="G316" i="3"/>
  <c r="I450" i="3"/>
  <c r="I194" i="3"/>
  <c r="H234" i="3"/>
  <c r="H233" i="3" s="1"/>
  <c r="H232" i="3"/>
  <c r="G470" i="3"/>
  <c r="G246" i="3"/>
  <c r="G248" i="3"/>
  <c r="I249" i="3"/>
  <c r="G322" i="3"/>
  <c r="H322" i="3" s="1"/>
  <c r="G324" i="3"/>
  <c r="H288" i="3"/>
  <c r="G504" i="3"/>
  <c r="H460" i="3"/>
  <c r="G317" i="3"/>
  <c r="H49" i="3"/>
  <c r="H153" i="3"/>
  <c r="G464" i="3"/>
  <c r="G336" i="3"/>
  <c r="G334" i="3"/>
  <c r="G101" i="3"/>
  <c r="G103" i="3"/>
  <c r="G102" i="3" s="1"/>
  <c r="H240" i="3"/>
  <c r="I240" i="3" s="1"/>
  <c r="I243" i="3"/>
  <c r="H242" i="3"/>
  <c r="H241" i="3" s="1"/>
  <c r="I301" i="3"/>
  <c r="G242" i="3"/>
  <c r="I184" i="3"/>
  <c r="I357" i="3"/>
  <c r="H392" i="3"/>
  <c r="I282" i="3"/>
  <c r="G32" i="1" l="1"/>
  <c r="H14" i="3"/>
  <c r="H494" i="3"/>
  <c r="H492" i="3" s="1"/>
  <c r="F122" i="2"/>
  <c r="F20" i="1" s="1"/>
  <c r="E20" i="1"/>
  <c r="H79" i="3"/>
  <c r="H308" i="3"/>
  <c r="F117" i="2"/>
  <c r="E115" i="2"/>
  <c r="E69" i="2"/>
  <c r="G277" i="3"/>
  <c r="G279" i="3"/>
  <c r="H108" i="3"/>
  <c r="H80" i="3"/>
  <c r="G86" i="3"/>
  <c r="H86" i="3" s="1"/>
  <c r="G65" i="3"/>
  <c r="H65" i="3" s="1"/>
  <c r="H66" i="3"/>
  <c r="H412" i="3"/>
  <c r="H259" i="3"/>
  <c r="H257" i="3" s="1"/>
  <c r="H256" i="3" s="1"/>
  <c r="H255" i="3" s="1"/>
  <c r="G369" i="3"/>
  <c r="H137" i="3"/>
  <c r="I103" i="3"/>
  <c r="H206" i="3"/>
  <c r="H307" i="3"/>
  <c r="G425" i="3"/>
  <c r="I246" i="3"/>
  <c r="I219" i="3" s="1"/>
  <c r="I199" i="3" s="1"/>
  <c r="G355" i="3"/>
  <c r="G61" i="3"/>
  <c r="G309" i="3"/>
  <c r="G307" i="3"/>
  <c r="H298" i="3"/>
  <c r="H297" i="3" s="1"/>
  <c r="H296" i="3"/>
  <c r="G54" i="3"/>
  <c r="G174" i="3"/>
  <c r="H471" i="3"/>
  <c r="H315" i="3"/>
  <c r="H314" i="3" s="1"/>
  <c r="G153" i="3"/>
  <c r="G152" i="3" s="1"/>
  <c r="G151" i="3" s="1"/>
  <c r="H287" i="3"/>
  <c r="H286" i="3" s="1"/>
  <c r="H285" i="3"/>
  <c r="G323" i="3"/>
  <c r="H439" i="3"/>
  <c r="H438" i="3" s="1"/>
  <c r="H437" i="3" s="1"/>
  <c r="H436" i="3" s="1"/>
  <c r="G161" i="3"/>
  <c r="G315" i="3"/>
  <c r="G314" i="3" s="1"/>
  <c r="G241" i="3"/>
  <c r="I241" i="3" s="1"/>
  <c r="I242" i="3"/>
  <c r="H48" i="3"/>
  <c r="H224" i="3"/>
  <c r="H223" i="3" s="1"/>
  <c r="H222" i="3" s="1"/>
  <c r="H221" i="3" s="1"/>
  <c r="H219" i="3" s="1"/>
  <c r="G189" i="3"/>
  <c r="G288" i="3"/>
  <c r="G335" i="3"/>
  <c r="G235" i="3"/>
  <c r="G503" i="3"/>
  <c r="G247" i="3"/>
  <c r="I247" i="3" s="1"/>
  <c r="I248" i="3"/>
  <c r="H346" i="3"/>
  <c r="H152" i="3"/>
  <c r="G439" i="3"/>
  <c r="G299" i="3"/>
  <c r="G469" i="3"/>
  <c r="G223" i="3"/>
  <c r="G182" i="3"/>
  <c r="F69" i="2" l="1"/>
  <c r="H411" i="3"/>
  <c r="E114" i="2"/>
  <c r="F115" i="2"/>
  <c r="F114" i="2" s="1"/>
  <c r="G278" i="3"/>
  <c r="G12" i="3"/>
  <c r="H103" i="3"/>
  <c r="I102" i="3"/>
  <c r="G477" i="3"/>
  <c r="G54" i="2"/>
  <c r="H202" i="3"/>
  <c r="H200" i="3" s="1"/>
  <c r="H199" i="3" s="1"/>
  <c r="H253" i="3"/>
  <c r="H252" i="3" s="1"/>
  <c r="G423" i="3"/>
  <c r="I314" i="3"/>
  <c r="H294" i="3"/>
  <c r="H293" i="3" s="1"/>
  <c r="E77" i="2"/>
  <c r="G259" i="3"/>
  <c r="G257" i="3" s="1"/>
  <c r="G137" i="3"/>
  <c r="G379" i="3"/>
  <c r="G60" i="3"/>
  <c r="G308" i="3"/>
  <c r="H470" i="3"/>
  <c r="G412" i="3"/>
  <c r="G410" i="3"/>
  <c r="G354" i="3"/>
  <c r="H354" i="3" s="1"/>
  <c r="H352" i="3" s="1"/>
  <c r="H351" i="3" s="1"/>
  <c r="G234" i="3"/>
  <c r="G232" i="3"/>
  <c r="G115" i="3"/>
  <c r="H115" i="3" s="1"/>
  <c r="G222" i="3"/>
  <c r="G438" i="3"/>
  <c r="G202" i="3"/>
  <c r="G181" i="3"/>
  <c r="G298" i="3"/>
  <c r="G296" i="3"/>
  <c r="H151" i="3"/>
  <c r="H133" i="3" s="1"/>
  <c r="G387" i="3"/>
  <c r="H345" i="3"/>
  <c r="G188" i="3"/>
  <c r="G160" i="3"/>
  <c r="G368" i="3"/>
  <c r="G502" i="3"/>
  <c r="G492" i="3" s="1"/>
  <c r="I502" i="3"/>
  <c r="I492" i="3" s="1"/>
  <c r="G285" i="3"/>
  <c r="G287" i="3"/>
  <c r="G12" i="2" l="1"/>
  <c r="G422" i="3"/>
  <c r="H423" i="3"/>
  <c r="H422" i="3" s="1"/>
  <c r="H421" i="3" s="1"/>
  <c r="H408" i="3" s="1"/>
  <c r="F78" i="2"/>
  <c r="F77" i="2"/>
  <c r="F54" i="2"/>
  <c r="E13" i="2"/>
  <c r="H102" i="3"/>
  <c r="I101" i="3"/>
  <c r="I99" i="3" s="1"/>
  <c r="G421" i="3"/>
  <c r="H198" i="3"/>
  <c r="I379" i="3"/>
  <c r="G378" i="3"/>
  <c r="G107" i="3"/>
  <c r="H469" i="3"/>
  <c r="H448" i="3" s="1"/>
  <c r="G180" i="3"/>
  <c r="G221" i="3"/>
  <c r="H131" i="3"/>
  <c r="H130" i="3" s="1"/>
  <c r="H129" i="3" s="1"/>
  <c r="H344" i="3"/>
  <c r="G460" i="3"/>
  <c r="G448" i="3" s="1"/>
  <c r="G286" i="3"/>
  <c r="G187" i="3"/>
  <c r="G297" i="3"/>
  <c r="G200" i="3"/>
  <c r="G352" i="3"/>
  <c r="G256" i="3"/>
  <c r="G255" i="3" s="1"/>
  <c r="G159" i="3"/>
  <c r="G386" i="3"/>
  <c r="G294" i="3"/>
  <c r="G293" i="3" s="1"/>
  <c r="G437" i="3"/>
  <c r="G233" i="3"/>
  <c r="G411" i="3"/>
  <c r="H378" i="3" l="1"/>
  <c r="F13" i="2"/>
  <c r="F12" i="2" s="1"/>
  <c r="G99" i="3"/>
  <c r="G11" i="3" s="1"/>
  <c r="G10" i="3" s="1"/>
  <c r="H107" i="3"/>
  <c r="E19" i="1"/>
  <c r="E21" i="1" s="1"/>
  <c r="G133" i="3"/>
  <c r="H101" i="3"/>
  <c r="E12" i="2"/>
  <c r="E16" i="1"/>
  <c r="E18" i="1" s="1"/>
  <c r="E31" i="1" s="1"/>
  <c r="G376" i="3"/>
  <c r="H376" i="3" s="1"/>
  <c r="H364" i="3" s="1"/>
  <c r="H343" i="3"/>
  <c r="G219" i="3"/>
  <c r="G199" i="3" s="1"/>
  <c r="G385" i="3"/>
  <c r="G351" i="3"/>
  <c r="G436" i="3"/>
  <c r="H342" i="3" l="1"/>
  <c r="H341" i="3" s="1"/>
  <c r="F16" i="1"/>
  <c r="F18" i="1" s="1"/>
  <c r="H99" i="3"/>
  <c r="E32" i="1"/>
  <c r="E33" i="1" s="1"/>
  <c r="I364" i="3"/>
  <c r="I342" i="3" s="1"/>
  <c r="I341" i="3" s="1"/>
  <c r="G364" i="3"/>
  <c r="E23" i="1"/>
  <c r="G18" i="1"/>
  <c r="G31" i="1" s="1"/>
  <c r="G33" i="1" s="1"/>
  <c r="G384" i="3"/>
  <c r="H340" i="3"/>
  <c r="G253" i="3"/>
  <c r="G252" i="3" s="1"/>
  <c r="G198" i="3" s="1"/>
  <c r="I255" i="3"/>
  <c r="G408" i="3"/>
  <c r="F31" i="1" l="1"/>
  <c r="I253" i="3"/>
  <c r="I252" i="3" s="1"/>
  <c r="I198" i="3" s="1"/>
  <c r="G342" i="3"/>
  <c r="G131" i="3"/>
  <c r="G130" i="3" s="1"/>
  <c r="G129" i="3" s="1"/>
  <c r="I340" i="3"/>
  <c r="G341" i="3" l="1"/>
  <c r="G340" i="3" s="1"/>
  <c r="G9" i="3" s="1"/>
  <c r="I34" i="3"/>
  <c r="I25" i="3"/>
  <c r="I19" i="3"/>
  <c r="I22" i="3"/>
  <c r="I23" i="3"/>
  <c r="I33" i="3"/>
  <c r="I27" i="3"/>
  <c r="I30" i="3"/>
  <c r="I20" i="3"/>
  <c r="I29" i="3"/>
  <c r="I24" i="3"/>
  <c r="I26" i="3"/>
  <c r="I32" i="3"/>
  <c r="I21" i="3"/>
  <c r="I28" i="3"/>
  <c r="F19" i="1" l="1"/>
  <c r="F21" i="1" s="1"/>
  <c r="F23" i="1" s="1"/>
  <c r="I44" i="3" l="1"/>
  <c r="G23" i="1" l="1"/>
  <c r="I43" i="3"/>
  <c r="H44" i="3"/>
  <c r="F32" i="1" l="1"/>
  <c r="F33" i="1" s="1"/>
  <c r="H43" i="3"/>
  <c r="I42" i="3"/>
  <c r="H42" i="3" l="1"/>
  <c r="I41" i="3"/>
  <c r="I12" i="3" s="1"/>
  <c r="I11" i="3" s="1"/>
  <c r="I10" i="3" l="1"/>
  <c r="I9" i="3" s="1"/>
  <c r="H41" i="3"/>
  <c r="H12" i="3" s="1"/>
  <c r="H11" i="3" s="1"/>
  <c r="H10" i="3" l="1"/>
  <c r="H9" i="3" s="1"/>
  <c r="H499" i="3"/>
  <c r="G44" i="2"/>
  <c r="F44" i="2"/>
  <c r="G37" i="2"/>
  <c r="F37" i="2"/>
  <c r="F53" i="2"/>
  <c r="G53" i="2"/>
  <c r="F52" i="2"/>
  <c r="G52" i="2"/>
  <c r="G38" i="2"/>
  <c r="F38" i="2"/>
  <c r="G46" i="2"/>
  <c r="F46" i="2"/>
  <c r="F41" i="2"/>
  <c r="G41" i="2"/>
  <c r="F47" i="2"/>
  <c r="G47" i="2"/>
  <c r="G35" i="2"/>
  <c r="F35" i="2"/>
  <c r="F36" i="2"/>
  <c r="G36" i="2"/>
  <c r="F51" i="2"/>
  <c r="G51" i="2"/>
  <c r="G43" i="2"/>
  <c r="F43" i="2"/>
  <c r="F34" i="2"/>
  <c r="G34" i="2"/>
  <c r="G42" i="2"/>
  <c r="F42" i="2"/>
  <c r="G40" i="2"/>
  <c r="F40" i="2"/>
  <c r="G48" i="2"/>
  <c r="F48" i="2"/>
  <c r="G49" i="2"/>
  <c r="F49" i="2"/>
  <c r="F39" i="2"/>
  <c r="G39" i="2"/>
</calcChain>
</file>

<file path=xl/sharedStrings.xml><?xml version="1.0" encoding="utf-8"?>
<sst xmlns="http://schemas.openxmlformats.org/spreadsheetml/2006/main" count="970" uniqueCount="501">
  <si>
    <t>I. OPĆI DIO</t>
  </si>
  <si>
    <t>Članak 1.</t>
  </si>
  <si>
    <t>BROJ RAČUNA</t>
  </si>
  <si>
    <t>OPIS</t>
  </si>
  <si>
    <t>A.</t>
  </si>
  <si>
    <t>RAČUN PRIHODA I RASHODA</t>
  </si>
  <si>
    <t>Prihodi poslovanja</t>
  </si>
  <si>
    <t>Prihodi od prodaje nefinancijske imovine</t>
  </si>
  <si>
    <t>6+7</t>
  </si>
  <si>
    <t>UKUPNO PRIHODI I PRIMICI</t>
  </si>
  <si>
    <t>Rashodi poslovanja</t>
  </si>
  <si>
    <t>Rashodi za nabavu nefinancijske imovine</t>
  </si>
  <si>
    <t>3+4</t>
  </si>
  <si>
    <t>UKUPNO RASHODI I IZDACI</t>
  </si>
  <si>
    <t>(6+7)-(3+4)</t>
  </si>
  <si>
    <t>VIŠAK (+) / MANJAK (-)</t>
  </si>
  <si>
    <t>B.</t>
  </si>
  <si>
    <t>RAČUN FINANCIRANJA</t>
  </si>
  <si>
    <t>NETO ZADUŽIVANJA/FINANCIRANJA</t>
  </si>
  <si>
    <t>C.</t>
  </si>
  <si>
    <t>VIŠAK PRIHODA I PRIMITAKA</t>
  </si>
  <si>
    <t>Članak 2.</t>
  </si>
  <si>
    <t>A. RAČUN PRIHODA I RASHODA</t>
  </si>
  <si>
    <t>Razred</t>
  </si>
  <si>
    <t>Skupina</t>
  </si>
  <si>
    <t>Podskupina</t>
  </si>
  <si>
    <t>PRIHODI/PRIMICI I RASHODI/IZDACI</t>
  </si>
  <si>
    <t>PRIHODI POSLOVANJA</t>
  </si>
  <si>
    <t>IZVOR 01 OPĆI PRIHODI I PRIMICI</t>
  </si>
  <si>
    <t>61</t>
  </si>
  <si>
    <t>Prihodi od poreza</t>
  </si>
  <si>
    <t>Porez i prirez na dohodak</t>
  </si>
  <si>
    <t>Porez i prirez na dohodak od nesamostalnog rada</t>
  </si>
  <si>
    <t>Porez i prirez na dohodak od nesamostalnog rada i drugih samostalnih djelatnosti</t>
  </si>
  <si>
    <t>Porezi na imovinu</t>
  </si>
  <si>
    <t>Stalni porezi na nepokretnu imovinu</t>
  </si>
  <si>
    <t>Porez na korištenje javnih površina</t>
  </si>
  <si>
    <t>Povremeni porezi na imovinu</t>
  </si>
  <si>
    <t>Porez na promet nekretnina</t>
  </si>
  <si>
    <t>Porezi na robu i usluge</t>
  </si>
  <si>
    <t>Porez na promet</t>
  </si>
  <si>
    <t>Porez na potrošnju alkoholnih i bezalkoholnih pića</t>
  </si>
  <si>
    <t>IZVOR 05 POMOĆI</t>
  </si>
  <si>
    <t>63</t>
  </si>
  <si>
    <t>Pomoći iz inozemstva (darovnice) i od subjekata unutar općeg proračuna</t>
  </si>
  <si>
    <t>Pomoći iz proračuna drugih proračuna</t>
  </si>
  <si>
    <t>Tekuće pomoći proračunu iz drugih proračuna</t>
  </si>
  <si>
    <t>Kapitalne pomoći proračunu iz drugih proračuna</t>
  </si>
  <si>
    <t>Kapitalne pomoći iz državnog proračuna (Min. kulture - Galerija)</t>
  </si>
  <si>
    <t>Pomoći od izvanproračunskih korisnika</t>
  </si>
  <si>
    <t>Tekuće pomoći od izvanproračunskih korisnika</t>
  </si>
  <si>
    <t>Tekuće pomoći od HZMO-a, HZZ-a i HZZO-a</t>
  </si>
  <si>
    <t>Pomoći iz državnog proračuna temeljom prijenosa EU sredstava</t>
  </si>
  <si>
    <t>Tekuće pomoći temeljem prijenosa EU sredstava</t>
  </si>
  <si>
    <t>64</t>
  </si>
  <si>
    <t>Prihodi od imovine</t>
  </si>
  <si>
    <t>Prihodi od financijske imovine</t>
  </si>
  <si>
    <t>Kamate na oročena sredstva i depozite po viđenju</t>
  </si>
  <si>
    <t>Kamate na oročena sredstva</t>
  </si>
  <si>
    <t>Prihodi od zateznih kamata</t>
  </si>
  <si>
    <t>Zatezne kamate iz obveznih odnosa i drugo</t>
  </si>
  <si>
    <t>Prihodi od nefinancijske imovine</t>
  </si>
  <si>
    <t>Naknade za koncesije</t>
  </si>
  <si>
    <t>Naknade za koncesije za obavljanje javne zdravstvene službe i ostale koncesije</t>
  </si>
  <si>
    <t>Prihodi od zakupa poslovnih objekata (Kor. DD, HT, DV Igra)</t>
  </si>
  <si>
    <t>Naknada za korištenje nefinancijske imovine</t>
  </si>
  <si>
    <t>Naknada za korištenje naftne luke, naftovoda i eksploataciju mineralnih sirovina</t>
  </si>
  <si>
    <t>Ostale naknade za korištenje nefinancijske imovine (pravo služnosti HT)</t>
  </si>
  <si>
    <t>IZVOR 04 PRIHODI ZA POSEBNE NAMJENE</t>
  </si>
  <si>
    <t>Prihod od nefinancijske imovine</t>
  </si>
  <si>
    <t>Prihodi od zakupa i iznjamljivanja imovine</t>
  </si>
  <si>
    <t>Prihodi od zakupa poljoprivrednog zemljišta</t>
  </si>
  <si>
    <t>Ostali prihodi od nefinancijske imovine</t>
  </si>
  <si>
    <t>65</t>
  </si>
  <si>
    <t>Prihodi od upravnih i administrativnih pristojbi, pristojbi po posebnim propisima i naknadama</t>
  </si>
  <si>
    <t>Upravne i administrativne pristojbe</t>
  </si>
  <si>
    <t>Županijske, gradske i općinske pristojbe i naknade</t>
  </si>
  <si>
    <t>Ostale upravne pristojbe i naknade</t>
  </si>
  <si>
    <t>Prihodi od prodaje državnih biljega</t>
  </si>
  <si>
    <t>Prihodi po posebnim propisima</t>
  </si>
  <si>
    <t>Prihodi vodnog gospodarstva</t>
  </si>
  <si>
    <t>Ostali 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</si>
  <si>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</si>
  <si>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</si>
  <si>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</si>
  <si>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</si>
  <si>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</si>
  <si>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>31</t>
  </si>
  <si>
    <t>Rashodi za zaposlene</t>
  </si>
  <si>
    <t>32</t>
  </si>
  <si>
    <t>Materijalni rashodi</t>
  </si>
  <si>
    <t>Rashodi za usluge</t>
  </si>
  <si>
    <t>Ostali nespomenuti rashodi poslovanja</t>
  </si>
  <si>
    <t>34</t>
  </si>
  <si>
    <t>Financijski rashodi</t>
  </si>
  <si>
    <t>36</t>
  </si>
  <si>
    <t>Pomoći dane u inozemstvo i unutar opće države</t>
  </si>
  <si>
    <t>37</t>
  </si>
  <si>
    <t>Naknade građanima i kućanstvima na temelju osiguranja i druge naknade</t>
  </si>
  <si>
    <t>38</t>
  </si>
  <si>
    <t>Ostali rashodi</t>
  </si>
  <si>
    <t>42</t>
  </si>
  <si>
    <t>Rashodi za nabavu proizvedene dugotrajne imovine</t>
  </si>
  <si>
    <t>Postrojenja i oprema</t>
  </si>
  <si>
    <t>45</t>
  </si>
  <si>
    <t>Rashodi za dodatna ulganja na nefinancijskoj imovini</t>
  </si>
  <si>
    <t>B. RAČUN FINANCIRANJA</t>
  </si>
  <si>
    <t>PRIMICI OD FINANCIJSKE IMOVINE I ZADUŽIVANJA</t>
  </si>
  <si>
    <t>IZDACI ZA FINANCIJSKU IMOVINU I OTPLATE ZAJMOVA</t>
  </si>
  <si>
    <t>II. POSEBNI DIO</t>
  </si>
  <si>
    <t>Članak 3.</t>
  </si>
  <si>
    <t>Šifra programska Program/Projekt/Aktivnost</t>
  </si>
  <si>
    <t>VRSTA RASHODA I IZDATAKA</t>
  </si>
  <si>
    <t>UKUPNO RASHODI/ IZDACI</t>
  </si>
  <si>
    <t>RAZDJEL 001 OPĆINSKO VIJEĆE I OPĆINSKI NAČELNIK</t>
  </si>
  <si>
    <t>GLAVA 00101 OPĆINSKO VIJEĆE I OPĆINSKI NAČELNIK</t>
  </si>
  <si>
    <t>PROGRAM 1001 OPĆINSKO VIJEĆE I OPĆINSKI NAČELNIK</t>
  </si>
  <si>
    <t>A 1001 01</t>
  </si>
  <si>
    <t>Redovan rad predstavničkog i izvršnog tijela</t>
  </si>
  <si>
    <t>IZVOR FINANCIRANJA: 01  OPĆI PRIHODI I PRIMICI</t>
  </si>
  <si>
    <t>3</t>
  </si>
  <si>
    <t>3237</t>
  </si>
  <si>
    <t>Intelektualne i osobne usluge</t>
  </si>
  <si>
    <t>3299</t>
  </si>
  <si>
    <t>32991</t>
  </si>
  <si>
    <t>32999</t>
  </si>
  <si>
    <t>Naknade građanima i kućanstvima na temelju osiguranja i dr. naknade</t>
  </si>
  <si>
    <t>3721</t>
  </si>
  <si>
    <t>Naknade građanima i kućanstvima u novcu</t>
  </si>
  <si>
    <t>37219</t>
  </si>
  <si>
    <t>0421</t>
  </si>
  <si>
    <t>Funkcijska klasifikacija: 0421 Poljoprivreda</t>
  </si>
  <si>
    <t>IZVOR FINANCIRANJA: 04 PRIHODI ZA POSEBNE NAMJENE</t>
  </si>
  <si>
    <t>32379</t>
  </si>
  <si>
    <t>Ostale intelektualne usluge</t>
  </si>
  <si>
    <t>A 1001 02</t>
  </si>
  <si>
    <t>Rad političkih stranaka</t>
  </si>
  <si>
    <t>0111</t>
  </si>
  <si>
    <t>Funkcijska klasifikacija: 0111 Izvršna i zakonodavna tijela</t>
  </si>
  <si>
    <t xml:space="preserve">Ostali rashodi </t>
  </si>
  <si>
    <t>3811</t>
  </si>
  <si>
    <t>Tekuće donacije u novcu</t>
  </si>
  <si>
    <t>A 1001 03</t>
  </si>
  <si>
    <t>Sponzorstva</t>
  </si>
  <si>
    <t>38119</t>
  </si>
  <si>
    <t>A 1001 04</t>
  </si>
  <si>
    <t>Razvoj stanovanja</t>
  </si>
  <si>
    <t>Funkcijska klasifikacija: 1060 Stanovanje</t>
  </si>
  <si>
    <t>Naknade građanima i kućanstvma na tem.osig. i dr.naknade</t>
  </si>
  <si>
    <t>37212</t>
  </si>
  <si>
    <t>A 1001 05</t>
  </si>
  <si>
    <t>Rad vijeća nacionalnih manjina</t>
  </si>
  <si>
    <t>A 1001 06</t>
  </si>
  <si>
    <t>IZVOR FINANCIRANJA: 05  POMOĆI</t>
  </si>
  <si>
    <t>0620</t>
  </si>
  <si>
    <t>Funkcijska klasifikacija: 0620 Razvoj zajednice</t>
  </si>
  <si>
    <t xml:space="preserve">PROGRAM 1002 KAPITALNA ULAGANJA </t>
  </si>
  <si>
    <t>K 1002 01</t>
  </si>
  <si>
    <t>IZVOR FINANCIRANJA: 01 OPĆI PRIHODI</t>
  </si>
  <si>
    <t>4</t>
  </si>
  <si>
    <t>Ulaganje u građevinske objekte</t>
  </si>
  <si>
    <t>0660</t>
  </si>
  <si>
    <t>Funkcijska klasifikacija: 0660 Rashodi vezani uz stanovanje i komunalne pogodnosti koji nisu drugdje svrstani</t>
  </si>
  <si>
    <t>IZVOR FINANCIRANJA: 01 OPĆI PRIHODI I PRIMICI</t>
  </si>
  <si>
    <t>Rashodi za dodatna ulaganja na nefinancijskoj imovini</t>
  </si>
  <si>
    <t>IZVOR FINANCIRANJA: 05 POMOĆI</t>
  </si>
  <si>
    <t>4213</t>
  </si>
  <si>
    <t>42139</t>
  </si>
  <si>
    <t>Ostali slični prometni objekti</t>
  </si>
  <si>
    <t>K 1002 04</t>
  </si>
  <si>
    <t>Rekonstrukcija i adaptacija Galerije Hlebine</t>
  </si>
  <si>
    <t>Izgradnja turističke infrastrukture</t>
  </si>
  <si>
    <t>4214</t>
  </si>
  <si>
    <t>Ostali građevinski objekti</t>
  </si>
  <si>
    <t>42149</t>
  </si>
  <si>
    <t>RAZDJEL 002 JEDINSTVENI UPRAVNI ODJEL</t>
  </si>
  <si>
    <t>GLAVA 00201 JEDINSTVENI UPRAVNI ODJEL</t>
  </si>
  <si>
    <t>PROGRAM  1003 FINANCIRANJE OSNOVNIH AKTIVNOSTI</t>
  </si>
  <si>
    <t>A 1003 01</t>
  </si>
  <si>
    <t>Redovna djelatnost</t>
  </si>
  <si>
    <t>0131</t>
  </si>
  <si>
    <t>Funkcijska klasifikacija: 0131 Opće usluge vezane za službenike</t>
  </si>
  <si>
    <t>3132</t>
  </si>
  <si>
    <t>Doprinosi za obvezno zdravstveno osiguranje</t>
  </si>
  <si>
    <t>31321</t>
  </si>
  <si>
    <t>3212</t>
  </si>
  <si>
    <t>Naknade za prijevoz, za rad na terenu i odvojeni život</t>
  </si>
  <si>
    <t>32121</t>
  </si>
  <si>
    <t>Naknade za prijevoz na posao i s posla</t>
  </si>
  <si>
    <t>3232</t>
  </si>
  <si>
    <t>Usluge tekućeg i investicijskog održavanja</t>
  </si>
  <si>
    <t>32322</t>
  </si>
  <si>
    <t>Usluge tekućeg i investicijskog održavanja postrojenja i opreme</t>
  </si>
  <si>
    <t>3239</t>
  </si>
  <si>
    <t>Ostale usluge</t>
  </si>
  <si>
    <t>32399</t>
  </si>
  <si>
    <t>Ostale nespomenute usluge</t>
  </si>
  <si>
    <t xml:space="preserve">IZVOR FINANCIRANJA: 05  POMOĆI </t>
  </si>
  <si>
    <t>0432</t>
  </si>
  <si>
    <t>Funkcijska klasifikacija: 0432 Nafta i prirodni plin</t>
  </si>
  <si>
    <t>3223</t>
  </si>
  <si>
    <t>Energija</t>
  </si>
  <si>
    <t>32233</t>
  </si>
  <si>
    <t>Plin</t>
  </si>
  <si>
    <t>32234</t>
  </si>
  <si>
    <t>Motorni benzin i dizel gorivo (lož ulje za Galeriju)</t>
  </si>
  <si>
    <t>0435</t>
  </si>
  <si>
    <t>Funkcijska klasifikacija: 0435 Električna energija</t>
  </si>
  <si>
    <t>32231</t>
  </si>
  <si>
    <t>Električna energija</t>
  </si>
  <si>
    <t>0460</t>
  </si>
  <si>
    <t>Funkcijska klasifikacija: 0460 Komunikacija</t>
  </si>
  <si>
    <t>3231</t>
  </si>
  <si>
    <t>Usluge telefona, pošte i prijevoza</t>
  </si>
  <si>
    <t>32311</t>
  </si>
  <si>
    <t>Usluge telefona, telefaksa</t>
  </si>
  <si>
    <t>32313</t>
  </si>
  <si>
    <t>Poštarina</t>
  </si>
  <si>
    <t>0630</t>
  </si>
  <si>
    <t>Funkcijska klasifikacija: 0630 Opskrba vodom</t>
  </si>
  <si>
    <t>3234</t>
  </si>
  <si>
    <t>Komunalne usluge</t>
  </si>
  <si>
    <t>32341</t>
  </si>
  <si>
    <t>Opskrba vodom</t>
  </si>
  <si>
    <t>0112</t>
  </si>
  <si>
    <t>Funkcijska klasifikacija: 0112 Financijski i fiskalni poslovi</t>
  </si>
  <si>
    <t>3431</t>
  </si>
  <si>
    <t>Bankarske usluge i usluge platnog prometa</t>
  </si>
  <si>
    <t>34311</t>
  </si>
  <si>
    <t>Usluge banaka</t>
  </si>
  <si>
    <t>34312</t>
  </si>
  <si>
    <t>Usluge platnog prometa</t>
  </si>
  <si>
    <t>RAZDJEL 003 DRUŠVENE, SOCIJALNE I DRUGE DJELATNOSTI</t>
  </si>
  <si>
    <t>GLAVA 00301 ODGOJ I OBRAZOVANJE</t>
  </si>
  <si>
    <t>PROGRAM 1004 PREDŠKOLSKI ODGOJ</t>
  </si>
  <si>
    <t>A 1004 01</t>
  </si>
  <si>
    <t>Predškolski odgoj</t>
  </si>
  <si>
    <t>0911</t>
  </si>
  <si>
    <t>Funkcijska klasifikacija: 0911 Predškolsko obrazovanje</t>
  </si>
  <si>
    <t>32321</t>
  </si>
  <si>
    <t>Usluge tekućeg i investicijskog održavanja građevinskih objekata</t>
  </si>
  <si>
    <t>32323</t>
  </si>
  <si>
    <t>Usluge tekućeg i investicijskog održavanja prijevoznih sredstava</t>
  </si>
  <si>
    <t>3292</t>
  </si>
  <si>
    <t>Premije osiguranja</t>
  </si>
  <si>
    <t>32921</t>
  </si>
  <si>
    <t>Premije osiguranja prijevoznih sredstava</t>
  </si>
  <si>
    <t>3722</t>
  </si>
  <si>
    <t>Naknade građanima i kućanstvima u naravi</t>
  </si>
  <si>
    <t>37229</t>
  </si>
  <si>
    <t>PROGRAM 1005 OBRAZOVANJE</t>
  </si>
  <si>
    <t>A 1005 01</t>
  </si>
  <si>
    <t>Osnovno obrazovanje</t>
  </si>
  <si>
    <t>0912</t>
  </si>
  <si>
    <t>Funkcijska klasifikacija: 0912 Osnovno obrazovanje</t>
  </si>
  <si>
    <t>Pomoći dane u inozemstvo i unutar općeg proračuna</t>
  </si>
  <si>
    <t>3661</t>
  </si>
  <si>
    <t>36611</t>
  </si>
  <si>
    <t>Ostale naknade iz proračuna u novcu (knjige)</t>
  </si>
  <si>
    <t>3662</t>
  </si>
  <si>
    <t>Kapitalne pomoći proračunskim korisnicima drugih proračuna</t>
  </si>
  <si>
    <t>36621</t>
  </si>
  <si>
    <t>Kapitalne pomoći proračunskim korisnicima drugih proračuna (OŠ)</t>
  </si>
  <si>
    <t>Srednjoškolsko obrazovanje</t>
  </si>
  <si>
    <t>0921</t>
  </si>
  <si>
    <t>Funkcijska klasifikacija: 0921 Srednjoškolsko obrazovanje</t>
  </si>
  <si>
    <t>A 1005 03</t>
  </si>
  <si>
    <t>Visokoškolsko obrazovanje</t>
  </si>
  <si>
    <t>Funkcijska klasifikacija: 0921 Visokoškolsko obrazovanje</t>
  </si>
  <si>
    <t>GLAVA 00302 SOCIJALNA SKRB</t>
  </si>
  <si>
    <t>PROGRAM 1006 SOCIJALNA SKRB</t>
  </si>
  <si>
    <t xml:space="preserve"> A 1006 01</t>
  </si>
  <si>
    <t>Naknade za potpore građanima, kućanstvima i udrugama</t>
  </si>
  <si>
    <t>1090</t>
  </si>
  <si>
    <t>Funkcijska klasifikacija: 1090 Aktivnosti socijane zaštite koje nisu drugdje svrstane</t>
  </si>
  <si>
    <t>Pomoć obiteljima i kućanstvima (teško oboljeli)</t>
  </si>
  <si>
    <t>37217</t>
  </si>
  <si>
    <t>Porodiljske naknade i oprema za novorođenčad</t>
  </si>
  <si>
    <t>37222</t>
  </si>
  <si>
    <t>Pomoć i njega u kući (Mariška)</t>
  </si>
  <si>
    <t>Ostale naknade iz proračuna u naravi (paketi)</t>
  </si>
  <si>
    <t>Ostale naknade iz proračuna u naravi (dječji darovi)</t>
  </si>
  <si>
    <t>38118</t>
  </si>
  <si>
    <t>Tekuće donacije u humanitarnim organizacijama (CK, humanitarne udruge)</t>
  </si>
  <si>
    <t>Pomoć obiteljima i kućanstvima (ogrjev)</t>
  </si>
  <si>
    <t>1020</t>
  </si>
  <si>
    <t>Funkcijska klasifikacija: 1020 Starost</t>
  </si>
  <si>
    <t>GLAVA  00303 ZAŠTITA I SIGURNOST</t>
  </si>
  <si>
    <t>PROGRAM 1007 ORGANIZIRANJE I PROVOĐENJE ZAŠTITE I SPAŠAVANJA</t>
  </si>
  <si>
    <t>A 1007 01</t>
  </si>
  <si>
    <t>0220</t>
  </si>
  <si>
    <t>Funkcijska klasifikacija: 0220 Civilna obrana</t>
  </si>
  <si>
    <t xml:space="preserve">Ostale tekuće donacije </t>
  </si>
  <si>
    <t>A 1007 02</t>
  </si>
  <si>
    <t>Zaštita od požara</t>
  </si>
  <si>
    <t>0320</t>
  </si>
  <si>
    <t>Funkcijska klasifikacija: 0320 Usluge protupožarne zaštite</t>
  </si>
  <si>
    <t>GLAVA 00304 OSTALE DRUŠTVENE DJELATNOSTI</t>
  </si>
  <si>
    <t>PROGRAM 1008 OSTALE DRUŠTVENE DJELATNOSTI</t>
  </si>
  <si>
    <t>A 1008 01</t>
  </si>
  <si>
    <t>Kultura</t>
  </si>
  <si>
    <t>0820</t>
  </si>
  <si>
    <t>Funkcijska klasifikacija: 0820 Služba kulture</t>
  </si>
  <si>
    <t>A 1008 02</t>
  </si>
  <si>
    <t>Sport i rekreacija</t>
  </si>
  <si>
    <t>0810</t>
  </si>
  <si>
    <t>Funkcijska klasifikacija: 0810 Službe rekreacije i sporta</t>
  </si>
  <si>
    <t>A 1008 03</t>
  </si>
  <si>
    <t>Ostale udruge, zajednice i društva</t>
  </si>
  <si>
    <t>0840</t>
  </si>
  <si>
    <t>Funkcijska klasifikacija: 0840 Religijske i druge službe zajednice</t>
  </si>
  <si>
    <t>RAZDJEL 004 KOMUNALNO GOSPODARSTVO</t>
  </si>
  <si>
    <t>GLAVA 00401 KOMUNALNO GOSPODARSTVO</t>
  </si>
  <si>
    <t>PROGRAM 1009 ODRŽAVANJE KOMUNALNE INFRASTRUKTURE</t>
  </si>
  <si>
    <t>A 1009 01</t>
  </si>
  <si>
    <t>Gospodarenje otpadom</t>
  </si>
  <si>
    <t>0510</t>
  </si>
  <si>
    <t>Funkcijska klasifikacija: 0510 Gospodarenje otpadom</t>
  </si>
  <si>
    <t>32342</t>
  </si>
  <si>
    <t>Iznošenje i odvoz smeća</t>
  </si>
  <si>
    <t>K 1009 01</t>
  </si>
  <si>
    <t>A 1009 02</t>
  </si>
  <si>
    <t>Održavanje groblja i javnih površina</t>
  </si>
  <si>
    <t>Funkcijska klasifikacija: 0660 Rashodi vezani za stanovanje i komunalnu pogodnosti koji nisu drugdje svrstani</t>
  </si>
  <si>
    <t>32329</t>
  </si>
  <si>
    <t xml:space="preserve">Ostale usluge tekućeg i investicijskog održavanja </t>
  </si>
  <si>
    <t>Hortikultura - nabava sadnica</t>
  </si>
  <si>
    <t>Motorni benzin i dizel gorivo</t>
  </si>
  <si>
    <t>A 1009 03</t>
  </si>
  <si>
    <t>0451</t>
  </si>
  <si>
    <t>Funkcijska klasifikacija: 0451 Cestovni promet</t>
  </si>
  <si>
    <t>32349</t>
  </si>
  <si>
    <t>Ostale komunalne usluge (zimska služba)</t>
  </si>
  <si>
    <t>A 1009 04</t>
  </si>
  <si>
    <t>Održavanje i potrošnja  javne rasvjete</t>
  </si>
  <si>
    <t>0640</t>
  </si>
  <si>
    <t>Funkcijska klasifikacija: 0640 Ulična rasvjeta</t>
  </si>
  <si>
    <t>42147</t>
  </si>
  <si>
    <t>Javna rasvjeta - LED rasvjeta</t>
  </si>
  <si>
    <t>Ostali komunalni poslovi koji nisu drugdje svrstani</t>
  </si>
  <si>
    <t>Funkcijska klasifikacija: 0660 Rashodi vezani za stanovanje i komunalne pogodnosti koji nisu drugdje svrstani</t>
  </si>
  <si>
    <t>32343</t>
  </si>
  <si>
    <t>Deratizacija i dezinsekcija</t>
  </si>
  <si>
    <t>3236</t>
  </si>
  <si>
    <t>Zdravstvene i veterinarske usluge</t>
  </si>
  <si>
    <t>32362</t>
  </si>
  <si>
    <t>32363</t>
  </si>
  <si>
    <t>Laboratorijske usluge (analiza jezera)</t>
  </si>
  <si>
    <t>3631</t>
  </si>
  <si>
    <t>Tekuće pomoći unutar općeg proračuna</t>
  </si>
  <si>
    <t>36316</t>
  </si>
  <si>
    <t>Javni radovi</t>
  </si>
  <si>
    <t>Funkcijska klasifikacija: 0660 Rashodi vezani za stanovanje i komunalne pogodnosi koji nisu drugdje svrstani</t>
  </si>
  <si>
    <t>Sustav kanalizacije</t>
  </si>
  <si>
    <t>OPĆINSKO VIJEĆE OPĆINE HLEBINE</t>
  </si>
  <si>
    <t>PREDSJEDNIK</t>
  </si>
  <si>
    <t>Ostale naknade iz proračuna u novcu (prehrana učenika)</t>
  </si>
  <si>
    <t>Ostale naknade iz proračuna u novcu (jednokratne novčane pomoći)</t>
  </si>
  <si>
    <t>Ostali nespomenuti građevinski objekti</t>
  </si>
  <si>
    <t>Tekuće pomoći proračunskim korisnicima drugih proračuna (osnovna škola)</t>
  </si>
  <si>
    <t>Tekuće pomoći iz županijskih proračuna (dezinsekcija)</t>
  </si>
  <si>
    <t>Tekuće pomoći iz županijskih proračuna (drva)</t>
  </si>
  <si>
    <t>Kapitalna ulaganja u PŠ Hlebine</t>
  </si>
  <si>
    <t>1.=(6+7+8)</t>
  </si>
  <si>
    <t>2.=(3+4+5)</t>
  </si>
  <si>
    <t>8-5</t>
  </si>
  <si>
    <t>NETO FINANCIRANJA</t>
  </si>
  <si>
    <t>Ostali nespomenuti prihodi po posebnim propisima (ostali)</t>
  </si>
  <si>
    <t>Ostali nespomenuti prihodi po posebnim propisima (PNPZ)</t>
  </si>
  <si>
    <t>Ostali prihodi od nefinancijske imovine(legalizacija)</t>
  </si>
  <si>
    <t>Ceste, željeznice i ostali oprometni objekti</t>
  </si>
  <si>
    <t>Nerazvrstane ceste, poljski putovi i vodotoci</t>
  </si>
  <si>
    <t>Zdravstvene, veterinarske i laboratorijske usluge</t>
  </si>
  <si>
    <t>Naknada za korištenje nefinancijske imovine (spom. renta)</t>
  </si>
  <si>
    <t>3291</t>
  </si>
  <si>
    <t>3293</t>
  </si>
  <si>
    <t>3294</t>
  </si>
  <si>
    <t>3295</t>
  </si>
  <si>
    <t>32911</t>
  </si>
  <si>
    <t>32941</t>
  </si>
  <si>
    <t>32951</t>
  </si>
  <si>
    <t>32953</t>
  </si>
  <si>
    <t>Naknade za rad predstavničkih i izvršnih tijela, povjerenstava i slično</t>
  </si>
  <si>
    <t>Naknade za rad članovima predstavničkih i izvršnih tijela i upravnih vijeća</t>
  </si>
  <si>
    <t>Reprezentacija</t>
  </si>
  <si>
    <t>Članarine i norme</t>
  </si>
  <si>
    <t>Tuzemne članarine</t>
  </si>
  <si>
    <t>Pristojbe i naknade</t>
  </si>
  <si>
    <t>Javnobilježničke pristojbe</t>
  </si>
  <si>
    <t>Rashodi protokola (vijenci, cvijeće, svijeće i slično)</t>
  </si>
  <si>
    <t>32912</t>
  </si>
  <si>
    <t>Naknade članovima povjerenstava</t>
  </si>
  <si>
    <t>Tekuće pomoći iz proračuna JLP(R)S temeljem prijenosa EU sredstava - Zaželi Ludbreg</t>
  </si>
  <si>
    <t>41</t>
  </si>
  <si>
    <t>Tekuće pomoći iz državnog proračuna (državne kompenzacije)</t>
  </si>
  <si>
    <t>Rashodi za nabavu neproizvedene dugotrajne imovine</t>
  </si>
  <si>
    <t>Tekuće pomoći proračunskim korisnicima drugih proračuna (Knjižnica - sufinanciranje članstva)</t>
  </si>
  <si>
    <t>Tekuće pomoći proračunskim korisnicima drugih proračuna (Knjižnica - Bibliobus)</t>
  </si>
  <si>
    <t>Tekući projekt: Razvojna udruga Ludbreg</t>
  </si>
  <si>
    <t>Kapitalne pomoći iz županijskih proračuna (KCKŽŽ) kanalizacija</t>
  </si>
  <si>
    <t>Ostale naknade iz proračuna u naravi (DV Igra - sufinanciranje rada vrtića i jaslica)</t>
  </si>
  <si>
    <t>Dezinsekcija</t>
  </si>
  <si>
    <t>Izbori za nacionalne manjine</t>
  </si>
  <si>
    <t>Izgradnja staza ispred Galerije Hlebine</t>
  </si>
  <si>
    <t>Ostale nespomenute usluge (5% i 1% DP)</t>
  </si>
  <si>
    <t>Veterinarske usluge (mikročipiranje i ostalo)</t>
  </si>
  <si>
    <t>Tekuće pomoći proračunskim korisnicima drugih proračuna</t>
  </si>
  <si>
    <t>K 1002 02</t>
  </si>
  <si>
    <t>Rekonstrukcija ograde na groblju</t>
  </si>
  <si>
    <t>Ostale naknade iz proračuna u novcu (nagrade za CK…)</t>
  </si>
  <si>
    <t>Tekuće pomoći iz proračuna JLP(R)S temeljem prijenosa EU sredstava - Zaželi Novigrad 2.faza</t>
  </si>
  <si>
    <t>Prihod od zakupa i iznajmljivanje imovine</t>
  </si>
  <si>
    <t>36318</t>
  </si>
  <si>
    <t>Izgradnja pješačkih staza</t>
  </si>
  <si>
    <t>Troškovi ukopa i stambenog zbrinjavanja</t>
  </si>
  <si>
    <t>Tekuće pomoći općinskim proračunima (općina Kopr.Ivanec)</t>
  </si>
  <si>
    <t>Tekuće pomoći ostalim izvanproračunskim korisnicima državnog pr. Fond</t>
  </si>
  <si>
    <t>K 1002 03</t>
  </si>
  <si>
    <t>K 1005 02</t>
  </si>
  <si>
    <t>A 1005 04</t>
  </si>
  <si>
    <t>PROGRAM 1010 OSTALE KOMUNALNE DJELATNOSTI</t>
  </si>
  <si>
    <t xml:space="preserve">A 1010 01 </t>
  </si>
  <si>
    <t>A 1010 02</t>
  </si>
  <si>
    <t>A 1010 03</t>
  </si>
  <si>
    <t>PROGRAM 1011 GRAĐENJA KOMUNALNE INFRASTRUKTURE</t>
  </si>
  <si>
    <t>K 1011 02</t>
  </si>
  <si>
    <t>K 1011 03</t>
  </si>
  <si>
    <t>K 1011 04</t>
  </si>
  <si>
    <t>PROGRAM 1012 RAZVOJ SUSTAVA VODOVODA I ODVODNJE</t>
  </si>
  <si>
    <t>K 1012 01</t>
  </si>
  <si>
    <t>IZMJENA</t>
  </si>
  <si>
    <t>K 1012 02</t>
  </si>
  <si>
    <t>Sustav vodoopskrbe</t>
  </si>
  <si>
    <t>Zdrastvene i veterinarske usluge</t>
  </si>
  <si>
    <t>32361</t>
  </si>
  <si>
    <t>Obvezni i preventivni zdrastveni pregled zaposlenika</t>
  </si>
  <si>
    <t xml:space="preserve">Zdrastvene i veterinarske usluge </t>
  </si>
  <si>
    <t>Obvezni i preventivni pregledi zaposlenika</t>
  </si>
  <si>
    <t>Ostale usluge tekućeg i investicijskog održavanja</t>
  </si>
  <si>
    <t>Kapitalne pomoći iz državnog proračuna (MRREU - sport.građ)</t>
  </si>
  <si>
    <t>Ostale naknade utvrđene županijskom/gradskom/općinskom odlukom (grobljanska naknada, korištenje mrtvačnice, ...)</t>
  </si>
  <si>
    <t>Tekuće pomoći iz općinskih proračuna (pročelnik i komunalni redar)</t>
  </si>
  <si>
    <t xml:space="preserve">Tekuća pomoć SDUDM </t>
  </si>
  <si>
    <t xml:space="preserve">IZVOR FINANCIRANJA: 01 OPĆI PRIHODI I PRIMICI </t>
  </si>
  <si>
    <t>Zaštita i spašavanje</t>
  </si>
  <si>
    <t>Kapitalne pomoći iz državnog proračuna (Mindemogr. - LED- Žup)</t>
  </si>
  <si>
    <t>Kapitalne pomoći iz državnog proračuna (Ministarstvo gosp.)</t>
  </si>
  <si>
    <t xml:space="preserve">                    U članku 2. Prihodi i rashodi, te primici i izdaci po ekonomskoj klasifikaciji utvrđeni u A. Računu prihoda i rashoda mijenjaju se kako slijedi:</t>
  </si>
  <si>
    <t>68</t>
  </si>
  <si>
    <t>Kazne, upravne mjere i ostali prihodi</t>
  </si>
  <si>
    <t>Kazne i upravne mjere</t>
  </si>
  <si>
    <t>Ostale kazne</t>
  </si>
  <si>
    <t>Ostale nespomenute kazne</t>
  </si>
  <si>
    <t>Kapitalne pomoći iz … LAG</t>
  </si>
  <si>
    <t>Članak 4.</t>
  </si>
  <si>
    <t xml:space="preserve">                     Ove Izmjene i dopune Proračuna stupaju na snagu osmog dana od dana objave u "Službenom glasniku Koprivničko-križevačke županije".</t>
  </si>
  <si>
    <t>Tekuće pomoći DV Igra</t>
  </si>
  <si>
    <t>PLAN ZA 2023. GODINU</t>
  </si>
  <si>
    <t>NOVI PLAN ZA 2023. GODINU</t>
  </si>
  <si>
    <t>A 1001 08</t>
  </si>
  <si>
    <t>Povrat kratkoročnih zajmova</t>
  </si>
  <si>
    <t>5</t>
  </si>
  <si>
    <t>54</t>
  </si>
  <si>
    <t>Izdaci za financijsku imovinu i otplate zajmove</t>
  </si>
  <si>
    <t>izdaci za otplatu glavnice primljenih kredita i zajmova</t>
  </si>
  <si>
    <t>A 1001 09</t>
  </si>
  <si>
    <t>Poljoprivreda</t>
  </si>
  <si>
    <t>NOVI PLAN ZA 2023.GODINU</t>
  </si>
  <si>
    <t>0436</t>
  </si>
  <si>
    <t>Funkcijska klasifikacija: 0436 Ostale vrste energije</t>
  </si>
  <si>
    <t>A 1006 04</t>
  </si>
  <si>
    <t>Tekući projekt:  Zaposli pa pomozi - 3. faza</t>
  </si>
  <si>
    <t>A 1006 05</t>
  </si>
  <si>
    <t>K 1009 02</t>
  </si>
  <si>
    <t>IZVOR FINANCIRANJA: 04 PRIHODI OD POSEBNE NAMJENE</t>
  </si>
  <si>
    <t>Rashodi za nabavu proizvedene dugotajne imovine</t>
  </si>
  <si>
    <t>K 1011 05</t>
  </si>
  <si>
    <t>Izgradnjaparkirališta,hodne staze i ograde DV</t>
  </si>
  <si>
    <t xml:space="preserve">Proračun za 2023. </t>
  </si>
  <si>
    <t>NOVI PRORAČUN ZA 2023.</t>
  </si>
  <si>
    <t>IZMJENE I DOPUNE PRORAČUNA OPĆINE HLEBINE ZA 2023. GODINU I PROJEKCIJA ZA 2024. I 2025. GODINU</t>
  </si>
  <si>
    <t xml:space="preserve">                  U Proračunu Općine Hlebine za 2023. godinu i projekcijama za 2024. i 2025. godinu ("Službeni glasnik Koprivničko-križevačke županije" broj 39/22), (u daljnjem tekstu: Proračun)  u članku 1. mijenja se:  A. Račun prihoda i rashoda i B. Račun financiranja kako slijedi: </t>
  </si>
  <si>
    <t>K 1011 01</t>
  </si>
  <si>
    <t>Rekonstrukcija javne rasvjete – LED</t>
  </si>
  <si>
    <t>A 1001 07</t>
  </si>
  <si>
    <t>Poticanje seoskog turizma</t>
  </si>
  <si>
    <t>Kapitalna donacija - Sport i rekreacija</t>
  </si>
  <si>
    <t>K 1001 01</t>
  </si>
  <si>
    <t xml:space="preserve">Nematerijalna imovina </t>
  </si>
  <si>
    <t xml:space="preserve">IZVOR FINANCIRANJA : 04 POSEBNE NAMJENE </t>
  </si>
  <si>
    <t>PRIHODI OD PRODAJE NEFINANCIJSKE IMOVINE</t>
  </si>
  <si>
    <t>IZVOR 07 PRIHODI OD PRODAJE ILI ZAMJENE NEFINANCIJSKE IMOVINE I NAKNADE S NASLOVA OSIGURANJA</t>
  </si>
  <si>
    <t>Prihodi od prodaje neproizvedene dugotrajne imovine</t>
  </si>
  <si>
    <t>Prihodi od prodaje materijalne imovine – prirodnih bogatstava</t>
  </si>
  <si>
    <t>71</t>
  </si>
  <si>
    <t>KLASA: 400-01/22-01/04</t>
  </si>
  <si>
    <t>URBROJ: 2137-7-23-4</t>
  </si>
  <si>
    <t xml:space="preserve">                 Na temelju članka 45. Zakona o proračunu ("Narodne novine" broj 144/21) i članka 31. Statuta Općine Hlebine ("Službeni glasnik Koprivničko-križevačke županije" broj 10/09., 5/13., 3/18., 6/20. i 3/21), Općinsko vijeće Općine Hlebine na 22. sjednici održanoj 18. prosinca 2023. donijelo je</t>
  </si>
  <si>
    <t>Hlebine, 18. prosinca 2023.</t>
  </si>
  <si>
    <t xml:space="preserve">                        U članku 3. brojka "1.773.442,17" zamjenjuje se brojkom "976.000,00", te se provode izmjene i dopune rashoda i izataka po nositeljima, korisnicima, programima i podrobnim namjenama u Posebnom dijelu Proračuna kako slijedi:</t>
  </si>
  <si>
    <t>Andjelko Belec,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</si>
</sst>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[$kn-41A];[Red]\-#,##0.00\ [$kn-41A]"/>
    <numFmt numFmtId="165" formatCode="\ #,##0.00&quot;    &quot;;\-#,##0.00&quot;    &quot;;&quot; -&quot;00&quot;    &quot;;\ @\ "/>
    <numFmt numFmtId="166" formatCode="[$-41A]General"/>
    <numFmt numFmtId="167" formatCode="[$]@"/>
    <numFmt numFmtId="168" formatCode="[$-41A]#,##0.00"/>
    <numFmt numFmtId="169" formatCode="[$-41A]#,##0"/>
    <numFmt numFmtId="170" formatCode="[$-41A]0.00"/>
  </numFmts>
  <fonts count="58">
    <font>
      <sz val="11"/>
      <color indexed="8"/>
      <name val="Arial1"/>
      <charset val="238"/>
    </font>
    <font>
      <b/>
      <i/>
      <sz val="16"/>
      <color indexed="8"/>
      <name val="Arial1"/>
      <charset val="238"/>
    </font>
    <font>
      <b/>
      <i/>
      <u/>
      <sz val="11"/>
      <color indexed="8"/>
      <name val="Arial1"/>
      <charset val="238"/>
    </font>
    <font>
      <sz val="11"/>
      <color indexed="8"/>
      <name val="Calibri"/>
      <family val="2"/>
      <charset val="238"/>
    </font>
    <font>
      <sz val="11"/>
      <color indexed="8"/>
      <name val="Arial1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12"/>
      <color indexed="8"/>
      <name val="Cambria"/>
      <family val="1"/>
      <charset val="238"/>
      <scheme val="major"/>
    </font>
    <font>
      <sz val="12"/>
      <color indexed="8"/>
      <name val="Cambria"/>
      <family val="1"/>
      <charset val="238"/>
      <scheme val="major"/>
    </font>
    <font>
      <b/>
      <sz val="12"/>
      <color indexed="60"/>
      <name val="Cambria"/>
      <family val="1"/>
      <charset val="238"/>
      <scheme val="major"/>
    </font>
    <font>
      <sz val="12"/>
      <color indexed="60"/>
      <name val="Cambria"/>
      <family val="1"/>
      <charset val="238"/>
      <scheme val="major"/>
    </font>
    <font>
      <b/>
      <sz val="11"/>
      <color indexed="8"/>
      <name val="Cambria"/>
      <family val="1"/>
      <charset val="238"/>
      <scheme val="major"/>
    </font>
    <font>
      <sz val="11"/>
      <color indexed="8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b/>
      <sz val="9"/>
      <color indexed="1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6"/>
      <color indexed="8"/>
      <name val="Cambria"/>
      <family val="1"/>
      <charset val="238"/>
      <scheme val="major"/>
    </font>
    <font>
      <sz val="11"/>
      <color indexed="10"/>
      <name val="Cambria"/>
      <family val="1"/>
      <charset val="238"/>
      <scheme val="major"/>
    </font>
    <font>
      <sz val="11"/>
      <color rgb="FF000000"/>
      <name val="Cambria"/>
      <family val="1"/>
      <charset val="238"/>
      <scheme val="major"/>
    </font>
    <font>
      <b/>
      <sz val="15"/>
      <color indexed="8"/>
      <name val="Cambria"/>
      <family val="1"/>
      <charset val="238"/>
      <scheme val="major"/>
    </font>
    <font>
      <b/>
      <sz val="11"/>
      <color rgb="FF000000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1"/>
      <color theme="7" tint="-0.249977111117893"/>
      <name val="Cambria"/>
      <family val="1"/>
      <charset val="238"/>
      <scheme val="major"/>
    </font>
    <font>
      <sz val="11"/>
      <color rgb="FFAA1AAD"/>
      <name val="Cambria"/>
      <family val="1"/>
      <charset val="238"/>
      <scheme val="major"/>
    </font>
    <font>
      <sz val="11"/>
      <color rgb="FFFF0000"/>
      <name val="Cambria"/>
      <family val="1"/>
      <charset val="238"/>
      <scheme val="major"/>
    </font>
    <font>
      <sz val="11"/>
      <color rgb="FF7030A0"/>
      <name val="Cambria"/>
      <family val="1"/>
      <charset val="238"/>
      <scheme val="major"/>
    </font>
    <font>
      <b/>
      <sz val="12"/>
      <color rgb="FF7030A0"/>
      <name val="Cambria"/>
      <family val="1"/>
      <charset val="238"/>
      <scheme val="major"/>
    </font>
    <font>
      <sz val="12"/>
      <color rgb="FF7030A0"/>
      <name val="Cambria"/>
      <family val="1"/>
      <charset val="238"/>
      <scheme val="major"/>
    </font>
    <font>
      <b/>
      <sz val="11"/>
      <color rgb="FF7030A0"/>
      <name val="Cambria"/>
      <family val="1"/>
      <charset val="238"/>
      <scheme val="major"/>
    </font>
    <font>
      <b/>
      <sz val="12"/>
      <color rgb="FF7030A0"/>
      <name val="Cambria"/>
      <family val="1"/>
      <charset val="238"/>
    </font>
    <font>
      <sz val="12"/>
      <color rgb="FF7030A0"/>
      <name val="Cambria"/>
      <family val="1"/>
      <charset val="238"/>
    </font>
    <font>
      <b/>
      <sz val="12"/>
      <color theme="6" tint="-0.249977111117893"/>
      <name val="Cambria"/>
      <family val="1"/>
      <charset val="238"/>
      <scheme val="major"/>
    </font>
    <font>
      <sz val="12"/>
      <color theme="6" tint="-0.249977111117893"/>
      <name val="Cambria"/>
      <family val="1"/>
      <charset val="238"/>
      <scheme val="major"/>
    </font>
    <font>
      <b/>
      <sz val="12"/>
      <color theme="5"/>
      <name val="Cambria"/>
      <family val="1"/>
      <charset val="238"/>
      <scheme val="major"/>
    </font>
    <font>
      <sz val="12"/>
      <color theme="5"/>
      <name val="Cambria"/>
      <family val="1"/>
      <charset val="238"/>
      <scheme val="major"/>
    </font>
    <font>
      <sz val="11"/>
      <color theme="5"/>
      <name val="Cambria"/>
      <family val="1"/>
      <charset val="238"/>
      <scheme val="major"/>
    </font>
    <font>
      <b/>
      <sz val="12"/>
      <color rgb="FFAA1AAD"/>
      <name val="Cambria"/>
      <family val="1"/>
      <charset val="238"/>
      <scheme val="major"/>
    </font>
    <font>
      <sz val="12"/>
      <color rgb="FFAA1AAD"/>
      <name val="Cambria"/>
      <family val="1"/>
      <charset val="238"/>
      <scheme val="major"/>
    </font>
    <font>
      <b/>
      <sz val="12"/>
      <color theme="7" tint="-0.249977111117893"/>
      <name val="Cambria"/>
      <family val="1"/>
      <charset val="238"/>
      <scheme val="major"/>
    </font>
    <font>
      <sz val="12"/>
      <color theme="7" tint="-0.249977111117893"/>
      <name val="Cambria"/>
      <family val="1"/>
      <charset val="238"/>
      <scheme val="major"/>
    </font>
    <font>
      <b/>
      <sz val="12"/>
      <color rgb="FFC00000"/>
      <name val="Cambria"/>
      <family val="1"/>
      <charset val="238"/>
      <scheme val="major"/>
    </font>
    <font>
      <sz val="12"/>
      <color rgb="FFC00000"/>
      <name val="Cambria"/>
      <family val="1"/>
      <charset val="238"/>
      <scheme val="major"/>
    </font>
    <font>
      <sz val="11"/>
      <color rgb="FFC00000"/>
      <name val="Cambria"/>
      <family val="1"/>
      <charset val="238"/>
      <scheme val="major"/>
    </font>
    <font>
      <b/>
      <sz val="11"/>
      <color rgb="FFFF0000"/>
      <name val="Cambria"/>
      <family val="1"/>
      <charset val="238"/>
      <scheme val="major"/>
    </font>
    <font>
      <b/>
      <sz val="12"/>
      <color theme="1"/>
      <name val="Cambria"/>
      <family val="1"/>
      <charset val="238"/>
    </font>
    <font>
      <sz val="11"/>
      <color theme="1"/>
      <name val="Cambria"/>
      <family val="1"/>
      <charset val="238"/>
      <scheme val="major"/>
    </font>
    <font>
      <sz val="13"/>
      <color indexed="8"/>
      <name val="Cambria"/>
      <family val="1"/>
      <charset val="238"/>
      <scheme val="major"/>
    </font>
    <font>
      <b/>
      <sz val="14"/>
      <color indexed="8"/>
      <name val="Cambria"/>
      <family val="1"/>
      <charset val="238"/>
      <scheme val="major"/>
    </font>
    <font>
      <sz val="10"/>
      <color indexed="8"/>
      <name val="Cambria"/>
      <family val="1"/>
      <charset val="238"/>
      <scheme val="major"/>
    </font>
    <font>
      <sz val="12"/>
      <color rgb="FF000000"/>
      <name val="Calibri"/>
      <family val="2"/>
      <charset val="238"/>
    </font>
    <font>
      <sz val="11"/>
      <name val="Cambria"/>
      <family val="1"/>
      <charset val="238"/>
      <scheme val="major"/>
    </font>
    <font>
      <sz val="12"/>
      <color theme="1"/>
      <name val="Cambria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29"/>
        <bgColor indexed="45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theme="4" tint="0.59999389629810485"/>
        <bgColor indexed="2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45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3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5" tint="0.39997558519241921"/>
        <bgColor indexed="45"/>
      </patternFill>
    </fill>
    <fill>
      <patternFill patternType="solid">
        <fgColor rgb="FFFFFF66"/>
        <bgColor indexed="26"/>
      </patternFill>
    </fill>
    <fill>
      <patternFill patternType="solid">
        <fgColor theme="6" tint="0.39997558519241921"/>
        <bgColor indexed="23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4" tint="0.39997558519241921"/>
        <bgColor indexed="26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51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166" fontId="3" fillId="0" borderId="0" applyBorder="0" applyProtection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0" fontId="2" fillId="0" borderId="0" applyNumberFormat="0" applyBorder="0" applyProtection="0"/>
    <xf numFmtId="164" fontId="2" fillId="0" borderId="0" applyBorder="0" applyProtection="0"/>
    <xf numFmtId="165" fontId="4" fillId="0" borderId="0" applyFill="0" applyBorder="0" applyAlignment="0" applyProtection="0"/>
  </cellStyleXfs>
  <cellXfs count="566">
    <xf numFmtId="0" fontId="0" fillId="0" borderId="0" xfId="0"/>
    <xf numFmtId="167" fontId="7" fillId="2" borderId="1" xfId="1" applyNumberFormat="1" applyFont="1" applyFill="1" applyBorder="1" applyAlignment="1" applyProtection="1">
      <alignment horizontal="right" vertical="center" wrapText="1"/>
    </xf>
    <xf numFmtId="167" fontId="8" fillId="2" borderId="1" xfId="1" applyNumberFormat="1" applyFont="1" applyFill="1" applyBorder="1" applyAlignment="1" applyProtection="1">
      <alignment horizontal="right" vertical="center" wrapText="1"/>
    </xf>
    <xf numFmtId="167" fontId="7" fillId="2" borderId="1" xfId="1" applyNumberFormat="1" applyFont="1" applyFill="1" applyBorder="1" applyAlignment="1" applyProtection="1">
      <alignment horizontal="right" vertical="center"/>
    </xf>
    <xf numFmtId="168" fontId="7" fillId="2" borderId="1" xfId="1" applyNumberFormat="1" applyFont="1" applyFill="1" applyBorder="1" applyAlignment="1" applyProtection="1">
      <alignment vertical="center"/>
    </xf>
    <xf numFmtId="167" fontId="8" fillId="2" borderId="1" xfId="1" applyNumberFormat="1" applyFont="1" applyFill="1" applyBorder="1" applyAlignment="1" applyProtection="1">
      <alignment horizontal="right" vertical="center"/>
    </xf>
    <xf numFmtId="166" fontId="7" fillId="2" borderId="1" xfId="1" applyFont="1" applyFill="1" applyBorder="1" applyAlignment="1" applyProtection="1">
      <alignment horizontal="left" vertical="center" wrapText="1"/>
    </xf>
    <xf numFmtId="168" fontId="9" fillId="2" borderId="1" xfId="1" applyNumberFormat="1" applyFont="1" applyFill="1" applyBorder="1" applyAlignment="1" applyProtection="1">
      <alignment vertical="center" wrapText="1"/>
    </xf>
    <xf numFmtId="166" fontId="8" fillId="2" borderId="1" xfId="1" applyFont="1" applyFill="1" applyBorder="1" applyAlignment="1" applyProtection="1">
      <alignment horizontal="left" vertical="center" wrapText="1"/>
    </xf>
    <xf numFmtId="168" fontId="8" fillId="2" borderId="1" xfId="1" applyNumberFormat="1" applyFont="1" applyFill="1" applyBorder="1" applyAlignment="1" applyProtection="1">
      <alignment vertical="center" wrapText="1"/>
    </xf>
    <xf numFmtId="168" fontId="10" fillId="2" borderId="1" xfId="1" applyNumberFormat="1" applyFont="1" applyFill="1" applyBorder="1" applyAlignment="1" applyProtection="1">
      <alignment vertical="center" wrapText="1"/>
    </xf>
    <xf numFmtId="167" fontId="7" fillId="0" borderId="1" xfId="1" applyNumberFormat="1" applyFont="1" applyBorder="1" applyAlignment="1" applyProtection="1">
      <alignment horizontal="right" vertical="center" wrapText="1"/>
    </xf>
    <xf numFmtId="167" fontId="8" fillId="0" borderId="1" xfId="1" applyNumberFormat="1" applyFont="1" applyBorder="1" applyAlignment="1" applyProtection="1">
      <alignment horizontal="right" vertical="center" wrapText="1"/>
    </xf>
    <xf numFmtId="166" fontId="8" fillId="0" borderId="1" xfId="1" applyFont="1" applyBorder="1" applyAlignment="1" applyProtection="1">
      <alignment horizontal="left" vertical="center" wrapText="1"/>
    </xf>
    <xf numFmtId="168" fontId="8" fillId="0" borderId="1" xfId="1" applyNumberFormat="1" applyFont="1" applyBorder="1" applyAlignment="1" applyProtection="1">
      <alignment vertical="center" wrapText="1"/>
    </xf>
    <xf numFmtId="168" fontId="10" fillId="0" borderId="1" xfId="1" applyNumberFormat="1" applyFont="1" applyBorder="1" applyAlignment="1" applyProtection="1">
      <alignment vertical="center" wrapText="1"/>
    </xf>
    <xf numFmtId="167" fontId="7" fillId="0" borderId="1" xfId="1" applyNumberFormat="1" applyFont="1" applyBorder="1" applyAlignment="1" applyProtection="1">
      <alignment horizontal="right" vertical="center"/>
    </xf>
    <xf numFmtId="167" fontId="8" fillId="0" borderId="1" xfId="1" applyNumberFormat="1" applyFont="1" applyBorder="1" applyAlignment="1" applyProtection="1">
      <alignment horizontal="right" vertical="center"/>
    </xf>
    <xf numFmtId="166" fontId="13" fillId="0" borderId="0" xfId="1" applyFont="1" applyBorder="1" applyAlignment="1" applyProtection="1">
      <alignment horizontal="right" vertical="center"/>
    </xf>
    <xf numFmtId="166" fontId="14" fillId="0" borderId="0" xfId="1" applyFont="1" applyBorder="1" applyAlignment="1" applyProtection="1">
      <alignment vertical="center"/>
    </xf>
    <xf numFmtId="0" fontId="14" fillId="0" borderId="0" xfId="0" applyFont="1" applyAlignment="1">
      <alignment vertical="center"/>
    </xf>
    <xf numFmtId="166" fontId="14" fillId="0" borderId="0" xfId="1" applyFont="1" applyBorder="1" applyAlignment="1" applyProtection="1">
      <alignment horizontal="right" vertical="center"/>
    </xf>
    <xf numFmtId="166" fontId="9" fillId="0" borderId="0" xfId="1" applyFont="1" applyBorder="1" applyAlignment="1" applyProtection="1">
      <alignment horizontal="right" vertical="center"/>
    </xf>
    <xf numFmtId="166" fontId="10" fillId="0" borderId="0" xfId="1" applyFont="1" applyBorder="1" applyAlignment="1" applyProtection="1">
      <alignment horizontal="right" vertical="center"/>
    </xf>
    <xf numFmtId="166" fontId="9" fillId="0" borderId="0" xfId="1" applyFont="1" applyBorder="1" applyAlignment="1" applyProtection="1">
      <alignment vertical="center"/>
    </xf>
    <xf numFmtId="166" fontId="10" fillId="0" borderId="0" xfId="1" applyFont="1" applyBorder="1" applyAlignment="1" applyProtection="1">
      <alignment vertical="center"/>
    </xf>
    <xf numFmtId="167" fontId="7" fillId="3" borderId="1" xfId="1" applyNumberFormat="1" applyFont="1" applyFill="1" applyBorder="1" applyAlignment="1" applyProtection="1">
      <alignment horizontal="right" vertical="center"/>
    </xf>
    <xf numFmtId="167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Font="1" applyFill="1" applyBorder="1" applyAlignment="1" applyProtection="1">
      <alignment horizontal="left" vertical="center" wrapText="1"/>
    </xf>
    <xf numFmtId="167" fontId="7" fillId="4" borderId="1" xfId="1" applyNumberFormat="1" applyFont="1" applyFill="1" applyBorder="1" applyAlignment="1" applyProtection="1">
      <alignment horizontal="right" vertical="center"/>
    </xf>
    <xf numFmtId="167" fontId="8" fillId="4" borderId="1" xfId="1" applyNumberFormat="1" applyFont="1" applyFill="1" applyBorder="1" applyAlignment="1" applyProtection="1">
      <alignment horizontal="right" vertical="center"/>
    </xf>
    <xf numFmtId="166" fontId="7" fillId="4" borderId="1" xfId="1" applyFont="1" applyFill="1" applyBorder="1" applyAlignment="1" applyProtection="1">
      <alignment horizontal="left" vertical="center" wrapText="1"/>
    </xf>
    <xf numFmtId="168" fontId="7" fillId="4" borderId="1" xfId="1" applyNumberFormat="1" applyFont="1" applyFill="1" applyBorder="1" applyAlignment="1" applyProtection="1">
      <alignment vertical="center"/>
    </xf>
    <xf numFmtId="166" fontId="7" fillId="2" borderId="2" xfId="1" applyFont="1" applyFill="1" applyBorder="1" applyAlignment="1" applyProtection="1">
      <alignment horizontal="left" vertical="center" wrapText="1"/>
    </xf>
    <xf numFmtId="166" fontId="14" fillId="2" borderId="0" xfId="1" applyFont="1" applyFill="1" applyBorder="1" applyAlignment="1" applyProtection="1">
      <alignment vertical="center"/>
    </xf>
    <xf numFmtId="166" fontId="15" fillId="2" borderId="0" xfId="1" applyFont="1" applyFill="1" applyBorder="1" applyAlignment="1" applyProtection="1">
      <alignment vertical="center" wrapText="1"/>
    </xf>
    <xf numFmtId="166" fontId="15" fillId="0" borderId="0" xfId="1" applyFont="1" applyBorder="1" applyAlignment="1" applyProtection="1">
      <alignment vertical="center" wrapText="1"/>
    </xf>
    <xf numFmtId="167" fontId="8" fillId="0" borderId="2" xfId="1" applyNumberFormat="1" applyFont="1" applyBorder="1" applyAlignment="1" applyProtection="1">
      <alignment horizontal="right" vertical="center" wrapText="1"/>
    </xf>
    <xf numFmtId="166" fontId="16" fillId="0" borderId="0" xfId="1" applyFont="1" applyBorder="1" applyAlignment="1" applyProtection="1">
      <alignment vertical="center" wrapText="1"/>
    </xf>
    <xf numFmtId="167" fontId="8" fillId="2" borderId="2" xfId="1" applyNumberFormat="1" applyFont="1" applyFill="1" applyBorder="1" applyAlignment="1" applyProtection="1">
      <alignment horizontal="right" vertical="center" wrapText="1"/>
    </xf>
    <xf numFmtId="166" fontId="8" fillId="0" borderId="4" xfId="1" applyFont="1" applyBorder="1" applyAlignment="1" applyProtection="1">
      <alignment horizontal="left" vertical="center" wrapText="1"/>
    </xf>
    <xf numFmtId="166" fontId="13" fillId="0" borderId="0" xfId="1" applyFont="1" applyBorder="1" applyAlignment="1" applyProtection="1">
      <alignment vertical="center"/>
    </xf>
    <xf numFmtId="0" fontId="13" fillId="0" borderId="0" xfId="0" applyFont="1" applyAlignment="1">
      <alignment vertical="center"/>
    </xf>
    <xf numFmtId="166" fontId="13" fillId="2" borderId="0" xfId="1" applyFont="1" applyFill="1" applyBorder="1" applyAlignment="1" applyProtection="1">
      <alignment vertical="center"/>
    </xf>
    <xf numFmtId="166" fontId="7" fillId="2" borderId="1" xfId="1" applyFont="1" applyFill="1" applyBorder="1" applyAlignment="1" applyProtection="1">
      <alignment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166" fontId="8" fillId="2" borderId="1" xfId="1" applyFont="1" applyFill="1" applyBorder="1" applyAlignment="1" applyProtection="1">
      <alignment vertical="center" wrapText="1"/>
    </xf>
    <xf numFmtId="168" fontId="7" fillId="0" borderId="1" xfId="1" applyNumberFormat="1" applyFont="1" applyBorder="1" applyAlignment="1" applyProtection="1">
      <alignment vertical="center"/>
    </xf>
    <xf numFmtId="166" fontId="16" fillId="2" borderId="0" xfId="1" applyFont="1" applyFill="1" applyBorder="1" applyAlignment="1" applyProtection="1">
      <alignment vertical="center" wrapText="1"/>
    </xf>
    <xf numFmtId="167" fontId="20" fillId="2" borderId="1" xfId="1" applyNumberFormat="1" applyFont="1" applyFill="1" applyBorder="1" applyAlignment="1" applyProtection="1">
      <alignment horizontal="right" vertical="center" wrapText="1"/>
    </xf>
    <xf numFmtId="166" fontId="20" fillId="2" borderId="1" xfId="1" applyFont="1" applyFill="1" applyBorder="1" applyAlignment="1" applyProtection="1">
      <alignment horizontal="left" vertical="center" wrapText="1"/>
    </xf>
    <xf numFmtId="167" fontId="21" fillId="2" borderId="1" xfId="1" applyNumberFormat="1" applyFont="1" applyFill="1" applyBorder="1" applyAlignment="1" applyProtection="1">
      <alignment horizontal="right" vertical="center" wrapText="1"/>
    </xf>
    <xf numFmtId="167" fontId="7" fillId="3" borderId="1" xfId="1" applyNumberFormat="1" applyFont="1" applyFill="1" applyBorder="1" applyAlignment="1" applyProtection="1">
      <alignment horizontal="right" vertical="center" wrapText="1"/>
    </xf>
    <xf numFmtId="167" fontId="8" fillId="3" borderId="1" xfId="1" applyNumberFormat="1" applyFont="1" applyFill="1" applyBorder="1" applyAlignment="1" applyProtection="1">
      <alignment horizontal="right" vertical="center" wrapText="1"/>
    </xf>
    <xf numFmtId="167" fontId="7" fillId="3" borderId="1" xfId="1" applyNumberFormat="1" applyFont="1" applyFill="1" applyBorder="1" applyAlignment="1" applyProtection="1">
      <alignment horizontal="left" vertical="center" wrapText="1"/>
    </xf>
    <xf numFmtId="168" fontId="7" fillId="3" borderId="1" xfId="1" applyNumberFormat="1" applyFont="1" applyFill="1" applyBorder="1" applyAlignment="1" applyProtection="1">
      <alignment vertical="center" wrapText="1"/>
    </xf>
    <xf numFmtId="167" fontId="7" fillId="4" borderId="1" xfId="1" applyNumberFormat="1" applyFont="1" applyFill="1" applyBorder="1" applyAlignment="1" applyProtection="1">
      <alignment horizontal="right" vertical="center" wrapText="1"/>
    </xf>
    <xf numFmtId="167" fontId="8" fillId="4" borderId="1" xfId="1" applyNumberFormat="1" applyFont="1" applyFill="1" applyBorder="1" applyAlignment="1" applyProtection="1">
      <alignment horizontal="right" vertical="center" wrapText="1"/>
    </xf>
    <xf numFmtId="167" fontId="7" fillId="4" borderId="1" xfId="1" applyNumberFormat="1" applyFont="1" applyFill="1" applyBorder="1" applyAlignment="1" applyProtection="1">
      <alignment horizontal="left" vertical="center" wrapText="1"/>
    </xf>
    <xf numFmtId="168" fontId="7" fillId="4" borderId="1" xfId="1" applyNumberFormat="1" applyFont="1" applyFill="1" applyBorder="1" applyAlignment="1" applyProtection="1">
      <alignment vertical="center" wrapText="1"/>
    </xf>
    <xf numFmtId="166" fontId="17" fillId="0" borderId="0" xfId="1" applyFont="1" applyBorder="1" applyAlignment="1" applyProtection="1">
      <alignment vertical="center" wrapText="1"/>
    </xf>
    <xf numFmtId="167" fontId="8" fillId="2" borderId="2" xfId="1" applyNumberFormat="1" applyFont="1" applyFill="1" applyBorder="1" applyAlignment="1" applyProtection="1">
      <alignment horizontal="right"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166" fontId="8" fillId="0" borderId="2" xfId="1" applyFont="1" applyBorder="1" applyAlignment="1" applyProtection="1">
      <alignment horizontal="left" vertical="center" wrapText="1"/>
    </xf>
    <xf numFmtId="167" fontId="8" fillId="0" borderId="2" xfId="1" applyNumberFormat="1" applyFont="1" applyBorder="1" applyAlignment="1" applyProtection="1">
      <alignment horizontal="right" vertical="center"/>
    </xf>
    <xf numFmtId="166" fontId="7" fillId="0" borderId="2" xfId="1" applyFont="1" applyBorder="1" applyAlignment="1" applyProtection="1">
      <alignment vertical="center" wrapText="1"/>
    </xf>
    <xf numFmtId="168" fontId="9" fillId="0" borderId="1" xfId="1" applyNumberFormat="1" applyFont="1" applyBorder="1" applyAlignment="1" applyProtection="1">
      <alignment vertical="center"/>
    </xf>
    <xf numFmtId="4" fontId="8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vertical="center"/>
    </xf>
    <xf numFmtId="49" fontId="8" fillId="2" borderId="2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166" fontId="7" fillId="2" borderId="4" xfId="1" applyFont="1" applyFill="1" applyBorder="1" applyAlignment="1" applyProtection="1">
      <alignment vertical="center" wrapText="1"/>
    </xf>
    <xf numFmtId="168" fontId="9" fillId="2" borderId="1" xfId="1" applyNumberFormat="1" applyFont="1" applyFill="1" applyBorder="1" applyAlignment="1" applyProtection="1">
      <alignment vertical="center"/>
    </xf>
    <xf numFmtId="166" fontId="7" fillId="4" borderId="1" xfId="1" applyFont="1" applyFill="1" applyBorder="1" applyAlignment="1" applyProtection="1">
      <alignment vertical="center" wrapText="1"/>
    </xf>
    <xf numFmtId="166" fontId="7" fillId="2" borderId="2" xfId="1" applyFont="1" applyFill="1" applyBorder="1" applyAlignment="1" applyProtection="1">
      <alignment vertical="center" wrapText="1"/>
    </xf>
    <xf numFmtId="166" fontId="9" fillId="0" borderId="0" xfId="1" applyFont="1" applyBorder="1" applyAlignment="1" applyProtection="1">
      <alignment horizontal="center" vertical="center"/>
    </xf>
    <xf numFmtId="166" fontId="10" fillId="0" borderId="0" xfId="1" applyFont="1" applyBorder="1" applyAlignment="1" applyProtection="1">
      <alignment horizontal="right" vertical="center" wrapText="1"/>
    </xf>
    <xf numFmtId="166" fontId="9" fillId="0" borderId="0" xfId="1" applyFont="1" applyBorder="1" applyAlignment="1" applyProtection="1">
      <alignment horizontal="left" vertical="center"/>
    </xf>
    <xf numFmtId="167" fontId="10" fillId="0" borderId="0" xfId="1" applyNumberFormat="1" applyFont="1" applyBorder="1" applyAlignment="1" applyProtection="1">
      <alignment vertical="center"/>
    </xf>
    <xf numFmtId="168" fontId="10" fillId="0" borderId="0" xfId="1" applyNumberFormat="1" applyFont="1" applyBorder="1" applyAlignment="1" applyProtection="1">
      <alignment vertical="center"/>
    </xf>
    <xf numFmtId="167" fontId="14" fillId="0" borderId="0" xfId="1" applyNumberFormat="1" applyFont="1" applyBorder="1" applyAlignment="1" applyProtection="1">
      <alignment vertical="center"/>
    </xf>
    <xf numFmtId="168" fontId="14" fillId="0" borderId="0" xfId="1" applyNumberFormat="1" applyFont="1" applyBorder="1" applyAlignment="1" applyProtection="1">
      <alignment vertical="center"/>
    </xf>
    <xf numFmtId="166" fontId="13" fillId="0" borderId="0" xfId="1" applyFont="1" applyBorder="1" applyAlignment="1" applyProtection="1">
      <alignment horizontal="center" vertical="center"/>
    </xf>
    <xf numFmtId="167" fontId="7" fillId="7" borderId="1" xfId="1" applyNumberFormat="1" applyFont="1" applyFill="1" applyBorder="1" applyAlignment="1" applyProtection="1">
      <alignment horizontal="right" vertical="center"/>
    </xf>
    <xf numFmtId="167" fontId="8" fillId="7" borderId="1" xfId="1" applyNumberFormat="1" applyFont="1" applyFill="1" applyBorder="1" applyAlignment="1" applyProtection="1">
      <alignment horizontal="right" vertical="center"/>
    </xf>
    <xf numFmtId="167" fontId="7" fillId="7" borderId="1" xfId="1" applyNumberFormat="1" applyFont="1" applyFill="1" applyBorder="1" applyAlignment="1" applyProtection="1">
      <alignment horizontal="right" vertical="center" wrapText="1"/>
    </xf>
    <xf numFmtId="167" fontId="8" fillId="7" borderId="1" xfId="1" applyNumberFormat="1" applyFont="1" applyFill="1" applyBorder="1" applyAlignment="1" applyProtection="1">
      <alignment horizontal="right" vertical="center" wrapText="1"/>
    </xf>
    <xf numFmtId="166" fontId="7" fillId="7" borderId="1" xfId="1" applyFont="1" applyFill="1" applyBorder="1" applyAlignment="1" applyProtection="1">
      <alignment vertical="center" wrapText="1"/>
    </xf>
    <xf numFmtId="168" fontId="7" fillId="7" borderId="1" xfId="1" applyNumberFormat="1" applyFont="1" applyFill="1" applyBorder="1" applyAlignment="1" applyProtection="1">
      <alignment vertical="center"/>
    </xf>
    <xf numFmtId="166" fontId="7" fillId="7" borderId="1" xfId="1" applyFont="1" applyFill="1" applyBorder="1" applyAlignment="1" applyProtection="1">
      <alignment horizontal="left" vertical="center" wrapText="1"/>
    </xf>
    <xf numFmtId="49" fontId="7" fillId="7" borderId="1" xfId="0" applyNumberFormat="1" applyFont="1" applyFill="1" applyBorder="1" applyAlignment="1">
      <alignment horizontal="right" vertical="center"/>
    </xf>
    <xf numFmtId="49" fontId="8" fillId="7" borderId="1" xfId="0" applyNumberFormat="1" applyFont="1" applyFill="1" applyBorder="1" applyAlignment="1">
      <alignment horizontal="right" vertical="center"/>
    </xf>
    <xf numFmtId="166" fontId="10" fillId="0" borderId="0" xfId="1" applyFont="1" applyBorder="1" applyAlignment="1" applyProtection="1">
      <alignment vertical="center" wrapText="1"/>
    </xf>
    <xf numFmtId="166" fontId="22" fillId="0" borderId="0" xfId="1" applyFont="1" applyBorder="1" applyAlignment="1" applyProtection="1">
      <alignment horizontal="center" vertical="center"/>
    </xf>
    <xf numFmtId="166" fontId="22" fillId="0" borderId="0" xfId="1" applyFont="1" applyBorder="1" applyAlignment="1" applyProtection="1">
      <alignment vertical="center"/>
    </xf>
    <xf numFmtId="0" fontId="10" fillId="0" borderId="0" xfId="0" applyFont="1" applyAlignment="1">
      <alignment vertical="center"/>
    </xf>
    <xf numFmtId="167" fontId="13" fillId="0" borderId="0" xfId="1" applyNumberFormat="1" applyFont="1" applyBorder="1" applyAlignment="1" applyProtection="1">
      <alignment horizontal="center" vertical="center"/>
    </xf>
    <xf numFmtId="166" fontId="13" fillId="5" borderId="1" xfId="1" applyFont="1" applyFill="1" applyBorder="1" applyAlignment="1" applyProtection="1">
      <alignment vertical="center"/>
    </xf>
    <xf numFmtId="166" fontId="14" fillId="0" borderId="1" xfId="1" applyFont="1" applyBorder="1" applyAlignment="1" applyProtection="1">
      <alignment vertical="center"/>
    </xf>
    <xf numFmtId="168" fontId="14" fillId="0" borderId="1" xfId="1" applyNumberFormat="1" applyFont="1" applyBorder="1" applyAlignment="1" applyProtection="1">
      <alignment vertical="center"/>
    </xf>
    <xf numFmtId="169" fontId="14" fillId="0" borderId="0" xfId="1" applyNumberFormat="1" applyFont="1" applyBorder="1" applyAlignment="1" applyProtection="1">
      <alignment vertical="center"/>
    </xf>
    <xf numFmtId="166" fontId="13" fillId="6" borderId="1" xfId="1" applyFont="1" applyFill="1" applyBorder="1" applyAlignment="1" applyProtection="1">
      <alignment vertical="center"/>
    </xf>
    <xf numFmtId="168" fontId="13" fillId="6" borderId="1" xfId="1" applyNumberFormat="1" applyFont="1" applyFill="1" applyBorder="1" applyAlignment="1" applyProtection="1">
      <alignment vertical="center"/>
    </xf>
    <xf numFmtId="169" fontId="13" fillId="0" borderId="0" xfId="1" applyNumberFormat="1" applyFont="1" applyBorder="1" applyAlignment="1" applyProtection="1">
      <alignment vertical="center"/>
    </xf>
    <xf numFmtId="166" fontId="14" fillId="6" borderId="1" xfId="1" applyFont="1" applyFill="1" applyBorder="1" applyAlignment="1" applyProtection="1">
      <alignment vertical="center"/>
    </xf>
    <xf numFmtId="168" fontId="14" fillId="6" borderId="1" xfId="1" applyNumberFormat="1" applyFont="1" applyFill="1" applyBorder="1" applyAlignment="1" applyProtection="1">
      <alignment vertical="center"/>
    </xf>
    <xf numFmtId="168" fontId="13" fillId="5" borderId="1" xfId="1" applyNumberFormat="1" applyFont="1" applyFill="1" applyBorder="1" applyAlignment="1" applyProtection="1">
      <alignment vertical="center"/>
    </xf>
    <xf numFmtId="166" fontId="14" fillId="8" borderId="1" xfId="1" applyFont="1" applyFill="1" applyBorder="1" applyAlignment="1" applyProtection="1">
      <alignment vertical="center"/>
    </xf>
    <xf numFmtId="168" fontId="14" fillId="8" borderId="1" xfId="1" applyNumberFormat="1" applyFont="1" applyFill="1" applyBorder="1" applyAlignment="1" applyProtection="1">
      <alignment vertical="center"/>
    </xf>
    <xf numFmtId="166" fontId="14" fillId="9" borderId="1" xfId="1" applyFont="1" applyFill="1" applyBorder="1" applyAlignment="1" applyProtection="1">
      <alignment vertical="center"/>
    </xf>
    <xf numFmtId="166" fontId="14" fillId="9" borderId="1" xfId="1" applyFont="1" applyFill="1" applyBorder="1" applyAlignment="1" applyProtection="1">
      <alignment vertical="center" wrapText="1"/>
    </xf>
    <xf numFmtId="168" fontId="14" fillId="9" borderId="1" xfId="1" applyNumberFormat="1" applyFont="1" applyFill="1" applyBorder="1" applyAlignment="1" applyProtection="1">
      <alignment vertical="center"/>
    </xf>
    <xf numFmtId="49" fontId="14" fillId="6" borderId="1" xfId="1" applyNumberFormat="1" applyFont="1" applyFill="1" applyBorder="1" applyAlignment="1" applyProtection="1">
      <alignment vertical="center"/>
    </xf>
    <xf numFmtId="168" fontId="20" fillId="2" borderId="1" xfId="1" applyNumberFormat="1" applyFont="1" applyFill="1" applyBorder="1" applyAlignment="1" applyProtection="1">
      <alignment vertical="center" wrapText="1"/>
    </xf>
    <xf numFmtId="166" fontId="14" fillId="0" borderId="0" xfId="1" applyFont="1" applyBorder="1" applyProtection="1"/>
    <xf numFmtId="0" fontId="14" fillId="0" borderId="0" xfId="0" applyFont="1"/>
    <xf numFmtId="166" fontId="10" fillId="0" borderId="0" xfId="1" applyFont="1" applyBorder="1" applyAlignment="1" applyProtection="1">
      <alignment wrapText="1"/>
    </xf>
    <xf numFmtId="166" fontId="10" fillId="0" borderId="0" xfId="1" applyFont="1" applyBorder="1" applyAlignment="1" applyProtection="1">
      <alignment horizontal="justify" wrapText="1"/>
    </xf>
    <xf numFmtId="166" fontId="13" fillId="0" borderId="0" xfId="1" applyFont="1" applyBorder="1" applyAlignment="1" applyProtection="1">
      <alignment horizontal="center"/>
    </xf>
    <xf numFmtId="167" fontId="13" fillId="0" borderId="0" xfId="1" applyNumberFormat="1" applyFont="1" applyBorder="1" applyAlignment="1" applyProtection="1">
      <alignment horizontal="center"/>
    </xf>
    <xf numFmtId="166" fontId="13" fillId="0" borderId="1" xfId="1" applyFont="1" applyBorder="1" applyProtection="1"/>
    <xf numFmtId="169" fontId="13" fillId="0" borderId="1" xfId="1" applyNumberFormat="1" applyFont="1" applyBorder="1" applyProtection="1"/>
    <xf numFmtId="168" fontId="13" fillId="0" borderId="1" xfId="1" applyNumberFormat="1" applyFont="1" applyBorder="1" applyProtection="1"/>
    <xf numFmtId="170" fontId="13" fillId="0" borderId="0" xfId="1" applyNumberFormat="1" applyFont="1" applyBorder="1" applyProtection="1"/>
    <xf numFmtId="170" fontId="14" fillId="0" borderId="0" xfId="1" applyNumberFormat="1" applyFont="1" applyBorder="1" applyProtection="1"/>
    <xf numFmtId="166" fontId="14" fillId="0" borderId="1" xfId="1" applyFont="1" applyBorder="1" applyProtection="1"/>
    <xf numFmtId="168" fontId="14" fillId="0" borderId="1" xfId="1" applyNumberFormat="1" applyFont="1" applyBorder="1" applyProtection="1"/>
    <xf numFmtId="166" fontId="13" fillId="0" borderId="0" xfId="1" applyFont="1" applyBorder="1" applyProtection="1"/>
    <xf numFmtId="166" fontId="13" fillId="0" borderId="1" xfId="1" applyFont="1" applyBorder="1" applyAlignment="1" applyProtection="1">
      <alignment wrapText="1"/>
    </xf>
    <xf numFmtId="170" fontId="23" fillId="0" borderId="0" xfId="1" applyNumberFormat="1" applyFont="1" applyBorder="1" applyProtection="1"/>
    <xf numFmtId="166" fontId="23" fillId="0" borderId="0" xfId="1" applyFont="1" applyBorder="1" applyProtection="1"/>
    <xf numFmtId="168" fontId="14" fillId="0" borderId="0" xfId="1" applyNumberFormat="1" applyFont="1" applyBorder="1" applyProtection="1"/>
    <xf numFmtId="166" fontId="13" fillId="0" borderId="0" xfId="1" applyFont="1" applyBorder="1" applyAlignment="1" applyProtection="1">
      <alignment horizontal="left"/>
    </xf>
    <xf numFmtId="4" fontId="14" fillId="0" borderId="0" xfId="1" applyNumberFormat="1" applyFont="1" applyBorder="1" applyAlignment="1" applyProtection="1">
      <alignment vertical="center"/>
    </xf>
    <xf numFmtId="167" fontId="20" fillId="2" borderId="1" xfId="1" applyNumberFormat="1" applyFont="1" applyFill="1" applyBorder="1" applyAlignment="1" applyProtection="1">
      <alignment horizontal="right" vertical="center"/>
    </xf>
    <xf numFmtId="167" fontId="21" fillId="2" borderId="1" xfId="1" applyNumberFormat="1" applyFont="1" applyFill="1" applyBorder="1" applyAlignment="1" applyProtection="1">
      <alignment horizontal="right" vertical="center"/>
    </xf>
    <xf numFmtId="166" fontId="14" fillId="10" borderId="1" xfId="1" applyFont="1" applyFill="1" applyBorder="1" applyAlignment="1" applyProtection="1">
      <alignment horizontal="left"/>
    </xf>
    <xf numFmtId="168" fontId="14" fillId="10" borderId="1" xfId="1" applyNumberFormat="1" applyFont="1" applyFill="1" applyBorder="1" applyAlignment="1" applyProtection="1">
      <alignment horizontal="right"/>
    </xf>
    <xf numFmtId="166" fontId="13" fillId="10" borderId="1" xfId="1" applyFont="1" applyFill="1" applyBorder="1" applyAlignment="1" applyProtection="1">
      <alignment horizontal="left"/>
    </xf>
    <xf numFmtId="168" fontId="13" fillId="10" borderId="1" xfId="1" applyNumberFormat="1" applyFont="1" applyFill="1" applyBorder="1" applyAlignment="1" applyProtection="1">
      <alignment horizontal="right"/>
    </xf>
    <xf numFmtId="166" fontId="13" fillId="10" borderId="1" xfId="1" applyFont="1" applyFill="1" applyBorder="1" applyProtection="1"/>
    <xf numFmtId="168" fontId="13" fillId="10" borderId="1" xfId="1" applyNumberFormat="1" applyFont="1" applyFill="1" applyBorder="1" applyProtection="1"/>
    <xf numFmtId="166" fontId="14" fillId="10" borderId="1" xfId="1" applyFont="1" applyFill="1" applyBorder="1" applyProtection="1"/>
    <xf numFmtId="168" fontId="14" fillId="10" borderId="1" xfId="1" applyNumberFormat="1" applyFont="1" applyFill="1" applyBorder="1" applyProtection="1"/>
    <xf numFmtId="166" fontId="14" fillId="10" borderId="1" xfId="1" applyFont="1" applyFill="1" applyBorder="1" applyAlignment="1" applyProtection="1">
      <alignment wrapText="1"/>
    </xf>
    <xf numFmtId="166" fontId="24" fillId="10" borderId="5" xfId="1" applyFont="1" applyFill="1" applyBorder="1"/>
    <xf numFmtId="4" fontId="24" fillId="10" borderId="5" xfId="1" applyNumberFormat="1" applyFont="1" applyFill="1" applyBorder="1"/>
    <xf numFmtId="168" fontId="13" fillId="10" borderId="1" xfId="1" applyNumberFormat="1" applyFont="1" applyFill="1" applyBorder="1" applyAlignment="1" applyProtection="1">
      <alignment horizontal="right" vertical="center"/>
    </xf>
    <xf numFmtId="168" fontId="14" fillId="10" borderId="1" xfId="1" applyNumberFormat="1" applyFont="1" applyFill="1" applyBorder="1" applyAlignment="1" applyProtection="1">
      <alignment horizontal="right" vertical="center"/>
    </xf>
    <xf numFmtId="166" fontId="13" fillId="11" borderId="1" xfId="1" applyFont="1" applyFill="1" applyBorder="1" applyProtection="1"/>
    <xf numFmtId="168" fontId="13" fillId="11" borderId="1" xfId="1" applyNumberFormat="1" applyFont="1" applyFill="1" applyBorder="1" applyProtection="1"/>
    <xf numFmtId="166" fontId="9" fillId="0" borderId="0" xfId="1" applyFont="1" applyBorder="1" applyProtection="1"/>
    <xf numFmtId="166" fontId="10" fillId="0" borderId="0" xfId="1" applyFont="1" applyBorder="1" applyAlignment="1" applyProtection="1">
      <alignment horizontal="justify" vertical="center" wrapText="1"/>
    </xf>
    <xf numFmtId="167" fontId="7" fillId="12" borderId="1" xfId="1" applyNumberFormat="1" applyFont="1" applyFill="1" applyBorder="1" applyAlignment="1" applyProtection="1">
      <alignment horizontal="right" vertical="center"/>
    </xf>
    <xf numFmtId="167" fontId="7" fillId="13" borderId="1" xfId="1" applyNumberFormat="1" applyFont="1" applyFill="1" applyBorder="1" applyAlignment="1" applyProtection="1">
      <alignment horizontal="right" vertical="center" wrapText="1"/>
    </xf>
    <xf numFmtId="167" fontId="7" fillId="12" borderId="1" xfId="1" applyNumberFormat="1" applyFont="1" applyFill="1" applyBorder="1" applyAlignment="1" applyProtection="1">
      <alignment horizontal="right" vertical="center" wrapText="1"/>
    </xf>
    <xf numFmtId="166" fontId="25" fillId="0" borderId="0" xfId="1" applyFont="1" applyBorder="1" applyAlignment="1" applyProtection="1">
      <alignment horizontal="center" vertical="center"/>
    </xf>
    <xf numFmtId="166" fontId="13" fillId="5" borderId="2" xfId="1" applyFont="1" applyFill="1" applyBorder="1" applyAlignment="1" applyProtection="1">
      <alignment vertical="center"/>
    </xf>
    <xf numFmtId="168" fontId="14" fillId="0" borderId="2" xfId="1" applyNumberFormat="1" applyFont="1" applyBorder="1" applyAlignment="1" applyProtection="1">
      <alignment vertical="center"/>
    </xf>
    <xf numFmtId="168" fontId="13" fillId="5" borderId="2" xfId="1" applyNumberFormat="1" applyFont="1" applyFill="1" applyBorder="1" applyAlignment="1" applyProtection="1">
      <alignment vertical="center"/>
    </xf>
    <xf numFmtId="168" fontId="14" fillId="6" borderId="2" xfId="1" applyNumberFormat="1" applyFont="1" applyFill="1" applyBorder="1" applyAlignment="1" applyProtection="1">
      <alignment vertical="center"/>
    </xf>
    <xf numFmtId="168" fontId="14" fillId="9" borderId="2" xfId="1" applyNumberFormat="1" applyFont="1" applyFill="1" applyBorder="1" applyAlignment="1" applyProtection="1">
      <alignment vertical="center"/>
    </xf>
    <xf numFmtId="168" fontId="13" fillId="6" borderId="2" xfId="1" applyNumberFormat="1" applyFont="1" applyFill="1" applyBorder="1" applyAlignment="1" applyProtection="1">
      <alignment vertical="center"/>
    </xf>
    <xf numFmtId="166" fontId="13" fillId="14" borderId="1" xfId="1" applyFont="1" applyFill="1" applyBorder="1" applyProtection="1"/>
    <xf numFmtId="168" fontId="13" fillId="14" borderId="1" xfId="1" applyNumberFormat="1" applyFont="1" applyFill="1" applyBorder="1" applyProtection="1"/>
    <xf numFmtId="168" fontId="13" fillId="11" borderId="1" xfId="1" applyNumberFormat="1" applyFont="1" applyFill="1" applyBorder="1" applyAlignment="1" applyProtection="1">
      <alignment horizontal="right"/>
    </xf>
    <xf numFmtId="166" fontId="13" fillId="15" borderId="1" xfId="1" applyFont="1" applyFill="1" applyBorder="1" applyProtection="1"/>
    <xf numFmtId="168" fontId="13" fillId="15" borderId="1" xfId="1" applyNumberFormat="1" applyFont="1" applyFill="1" applyBorder="1" applyProtection="1"/>
    <xf numFmtId="166" fontId="13" fillId="16" borderId="1" xfId="1" applyFont="1" applyFill="1" applyBorder="1" applyProtection="1"/>
    <xf numFmtId="168" fontId="13" fillId="16" borderId="1" xfId="1" applyNumberFormat="1" applyFont="1" applyFill="1" applyBorder="1" applyProtection="1"/>
    <xf numFmtId="0" fontId="14" fillId="0" borderId="0" xfId="0" applyFont="1" applyAlignment="1">
      <alignment horizontal="center" vertical="center"/>
    </xf>
    <xf numFmtId="166" fontId="10" fillId="0" borderId="0" xfId="1" applyFont="1" applyBorder="1" applyAlignment="1" applyProtection="1">
      <alignment horizontal="center" vertical="center" wrapText="1"/>
    </xf>
    <xf numFmtId="166" fontId="14" fillId="0" borderId="0" xfId="1" applyFont="1" applyBorder="1" applyAlignment="1" applyProtection="1">
      <alignment horizontal="center" vertical="center"/>
    </xf>
    <xf numFmtId="166" fontId="13" fillId="11" borderId="1" xfId="1" applyFont="1" applyFill="1" applyBorder="1" applyAlignment="1" applyProtection="1">
      <alignment horizontal="center" vertical="center"/>
    </xf>
    <xf numFmtId="167" fontId="13" fillId="11" borderId="1" xfId="1" applyNumberFormat="1" applyFont="1" applyFill="1" applyBorder="1" applyAlignment="1" applyProtection="1">
      <alignment horizontal="center" vertical="center"/>
    </xf>
    <xf numFmtId="166" fontId="14" fillId="11" borderId="1" xfId="1" applyFont="1" applyFill="1" applyBorder="1" applyAlignment="1" applyProtection="1">
      <alignment horizontal="center" vertical="center"/>
    </xf>
    <xf numFmtId="166" fontId="13" fillId="0" borderId="1" xfId="1" applyFont="1" applyBorder="1" applyAlignment="1" applyProtection="1">
      <alignment horizontal="center" vertical="center"/>
    </xf>
    <xf numFmtId="167" fontId="13" fillId="0" borderId="1" xfId="1" applyNumberFormat="1" applyFont="1" applyBorder="1" applyAlignment="1" applyProtection="1">
      <alignment horizontal="center" vertical="center"/>
    </xf>
    <xf numFmtId="166" fontId="13" fillId="10" borderId="1" xfId="1" applyFont="1" applyFill="1" applyBorder="1" applyAlignment="1" applyProtection="1">
      <alignment horizontal="center" vertical="center"/>
    </xf>
    <xf numFmtId="167" fontId="13" fillId="10" borderId="1" xfId="1" applyNumberFormat="1" applyFont="1" applyFill="1" applyBorder="1" applyAlignment="1" applyProtection="1">
      <alignment horizontal="center" vertical="center"/>
    </xf>
    <xf numFmtId="166" fontId="26" fillId="10" borderId="5" xfId="1" applyFont="1" applyFill="1" applyBorder="1" applyAlignment="1">
      <alignment horizontal="center" vertical="center"/>
    </xf>
    <xf numFmtId="49" fontId="26" fillId="10" borderId="5" xfId="1" applyNumberFormat="1" applyFont="1" applyFill="1" applyBorder="1" applyAlignment="1">
      <alignment horizontal="center" vertical="center"/>
    </xf>
    <xf numFmtId="166" fontId="13" fillId="16" borderId="1" xfId="1" applyFont="1" applyFill="1" applyBorder="1" applyAlignment="1" applyProtection="1">
      <alignment horizontal="center" vertical="center"/>
    </xf>
    <xf numFmtId="167" fontId="13" fillId="16" borderId="1" xfId="1" applyNumberFormat="1" applyFont="1" applyFill="1" applyBorder="1" applyAlignment="1" applyProtection="1">
      <alignment horizontal="center" vertical="center"/>
    </xf>
    <xf numFmtId="167" fontId="14" fillId="11" borderId="1" xfId="1" applyNumberFormat="1" applyFont="1" applyFill="1" applyBorder="1" applyAlignment="1" applyProtection="1">
      <alignment horizontal="center" vertical="center"/>
    </xf>
    <xf numFmtId="166" fontId="13" fillId="15" borderId="1" xfId="1" applyFont="1" applyFill="1" applyBorder="1" applyAlignment="1" applyProtection="1">
      <alignment horizontal="center" vertical="center"/>
    </xf>
    <xf numFmtId="167" fontId="13" fillId="15" borderId="1" xfId="1" applyNumberFormat="1" applyFont="1" applyFill="1" applyBorder="1" applyAlignment="1" applyProtection="1">
      <alignment horizontal="center" vertical="center"/>
    </xf>
    <xf numFmtId="166" fontId="13" fillId="14" borderId="1" xfId="1" applyFont="1" applyFill="1" applyBorder="1" applyAlignment="1" applyProtection="1">
      <alignment horizontal="center" vertical="center"/>
    </xf>
    <xf numFmtId="167" fontId="13" fillId="14" borderId="1" xfId="1" applyNumberFormat="1" applyFont="1" applyFill="1" applyBorder="1" applyAlignment="1" applyProtection="1">
      <alignment horizontal="center" vertical="center"/>
    </xf>
    <xf numFmtId="166" fontId="14" fillId="0" borderId="1" xfId="1" applyFont="1" applyBorder="1" applyAlignment="1" applyProtection="1">
      <alignment horizontal="center" vertical="center"/>
    </xf>
    <xf numFmtId="166" fontId="14" fillId="14" borderId="1" xfId="1" applyFont="1" applyFill="1" applyBorder="1" applyAlignment="1" applyProtection="1">
      <alignment horizontal="center" vertical="center"/>
    </xf>
    <xf numFmtId="166" fontId="27" fillId="0" borderId="1" xfId="1" applyFont="1" applyBorder="1" applyAlignment="1" applyProtection="1">
      <alignment horizontal="center" vertical="center"/>
    </xf>
    <xf numFmtId="166" fontId="23" fillId="0" borderId="1" xfId="1" applyFont="1" applyBorder="1" applyAlignment="1" applyProtection="1">
      <alignment horizontal="center" vertical="center"/>
    </xf>
    <xf numFmtId="166" fontId="14" fillId="10" borderId="1" xfId="1" applyFont="1" applyFill="1" applyBorder="1" applyAlignment="1" applyProtection="1">
      <alignment horizontal="right" vertical="center"/>
    </xf>
    <xf numFmtId="166" fontId="13" fillId="10" borderId="1" xfId="1" applyFont="1" applyFill="1" applyBorder="1" applyAlignment="1" applyProtection="1">
      <alignment horizontal="right" vertical="center"/>
    </xf>
    <xf numFmtId="166" fontId="24" fillId="10" borderId="5" xfId="1" applyFont="1" applyFill="1" applyBorder="1" applyAlignment="1">
      <alignment horizontal="right" vertical="center"/>
    </xf>
    <xf numFmtId="166" fontId="13" fillId="16" borderId="1" xfId="1" applyFont="1" applyFill="1" applyBorder="1" applyAlignment="1" applyProtection="1">
      <alignment horizontal="right" vertical="center"/>
    </xf>
    <xf numFmtId="166" fontId="14" fillId="11" borderId="1" xfId="1" applyFont="1" applyFill="1" applyBorder="1" applyAlignment="1" applyProtection="1">
      <alignment horizontal="right" vertical="center"/>
    </xf>
    <xf numFmtId="166" fontId="13" fillId="15" borderId="1" xfId="1" applyFont="1" applyFill="1" applyBorder="1" applyAlignment="1" applyProtection="1">
      <alignment horizontal="right" vertical="center"/>
    </xf>
    <xf numFmtId="166" fontId="13" fillId="14" borderId="1" xfId="1" applyFont="1" applyFill="1" applyBorder="1" applyAlignment="1" applyProtection="1">
      <alignment horizontal="right" vertical="center"/>
    </xf>
    <xf numFmtId="166" fontId="14" fillId="0" borderId="1" xfId="1" applyFont="1" applyBorder="1" applyAlignment="1" applyProtection="1">
      <alignment horizontal="right" vertical="center"/>
    </xf>
    <xf numFmtId="166" fontId="13" fillId="16" borderId="1" xfId="1" applyFont="1" applyFill="1" applyBorder="1" applyAlignment="1" applyProtection="1">
      <alignment wrapText="1"/>
    </xf>
    <xf numFmtId="167" fontId="7" fillId="17" borderId="1" xfId="1" applyNumberFormat="1" applyFont="1" applyFill="1" applyBorder="1" applyAlignment="1" applyProtection="1">
      <alignment horizontal="right" vertical="center"/>
    </xf>
    <xf numFmtId="167" fontId="8" fillId="17" borderId="1" xfId="1" applyNumberFormat="1" applyFont="1" applyFill="1" applyBorder="1" applyAlignment="1" applyProtection="1">
      <alignment horizontal="right" vertical="center"/>
    </xf>
    <xf numFmtId="166" fontId="7" fillId="17" borderId="1" xfId="1" applyFont="1" applyFill="1" applyBorder="1" applyAlignment="1" applyProtection="1">
      <alignment horizontal="left" vertical="center" wrapText="1"/>
    </xf>
    <xf numFmtId="168" fontId="7" fillId="17" borderId="1" xfId="1" applyNumberFormat="1" applyFont="1" applyFill="1" applyBorder="1" applyAlignment="1" applyProtection="1">
      <alignment horizontal="right" vertical="center"/>
    </xf>
    <xf numFmtId="167" fontId="7" fillId="18" borderId="1" xfId="1" applyNumberFormat="1" applyFont="1" applyFill="1" applyBorder="1" applyAlignment="1" applyProtection="1">
      <alignment horizontal="right" vertical="center"/>
    </xf>
    <xf numFmtId="167" fontId="8" fillId="18" borderId="1" xfId="1" applyNumberFormat="1" applyFont="1" applyFill="1" applyBorder="1" applyAlignment="1" applyProtection="1">
      <alignment horizontal="right" vertical="center"/>
    </xf>
    <xf numFmtId="166" fontId="7" fillId="18" borderId="1" xfId="1" applyFont="1" applyFill="1" applyBorder="1" applyAlignment="1" applyProtection="1">
      <alignment horizontal="left" vertical="center" wrapText="1"/>
    </xf>
    <xf numFmtId="168" fontId="7" fillId="18" borderId="1" xfId="1" applyNumberFormat="1" applyFont="1" applyFill="1" applyBorder="1" applyAlignment="1" applyProtection="1">
      <alignment vertical="center"/>
    </xf>
    <xf numFmtId="167" fontId="7" fillId="19" borderId="1" xfId="1" applyNumberFormat="1" applyFont="1" applyFill="1" applyBorder="1" applyAlignment="1" applyProtection="1">
      <alignment horizontal="right" vertical="center"/>
    </xf>
    <xf numFmtId="167" fontId="8" fillId="19" borderId="1" xfId="1" applyNumberFormat="1" applyFont="1" applyFill="1" applyBorder="1" applyAlignment="1" applyProtection="1">
      <alignment horizontal="right" vertical="center"/>
    </xf>
    <xf numFmtId="166" fontId="7" fillId="19" borderId="1" xfId="1" applyFont="1" applyFill="1" applyBorder="1" applyAlignment="1" applyProtection="1">
      <alignment vertical="center" wrapText="1"/>
    </xf>
    <xf numFmtId="168" fontId="7" fillId="19" borderId="1" xfId="1" applyNumberFormat="1" applyFont="1" applyFill="1" applyBorder="1" applyAlignment="1" applyProtection="1">
      <alignment horizontal="right" vertical="center"/>
    </xf>
    <xf numFmtId="166" fontId="10" fillId="20" borderId="6" xfId="1" applyFont="1" applyFill="1" applyBorder="1" applyAlignment="1" applyProtection="1">
      <alignment horizontal="center" vertical="center" textRotation="90" wrapText="1"/>
    </xf>
    <xf numFmtId="166" fontId="10" fillId="20" borderId="0" xfId="1" applyFont="1" applyFill="1" applyBorder="1" applyAlignment="1" applyProtection="1">
      <alignment horizontal="center" vertical="center" textRotation="90" wrapText="1"/>
    </xf>
    <xf numFmtId="166" fontId="10" fillId="20" borderId="7" xfId="1" applyFont="1" applyFill="1" applyBorder="1" applyAlignment="1" applyProtection="1">
      <alignment horizontal="center" vertical="center" textRotation="90" wrapText="1"/>
    </xf>
    <xf numFmtId="168" fontId="8" fillId="2" borderId="1" xfId="1" applyNumberFormat="1" applyFont="1" applyFill="1" applyBorder="1" applyAlignment="1" applyProtection="1">
      <alignment vertical="center"/>
    </xf>
    <xf numFmtId="168" fontId="13" fillId="16" borderId="1" xfId="1" applyNumberFormat="1" applyFont="1" applyFill="1" applyBorder="1" applyAlignment="1" applyProtection="1">
      <alignment horizontal="right"/>
    </xf>
    <xf numFmtId="168" fontId="14" fillId="16" borderId="1" xfId="1" applyNumberFormat="1" applyFont="1" applyFill="1" applyBorder="1" applyProtection="1"/>
    <xf numFmtId="166" fontId="13" fillId="21" borderId="1" xfId="1" applyFont="1" applyFill="1" applyBorder="1" applyAlignment="1" applyProtection="1">
      <alignment horizontal="center" vertical="center"/>
    </xf>
    <xf numFmtId="167" fontId="13" fillId="21" borderId="1" xfId="1" applyNumberFormat="1" applyFont="1" applyFill="1" applyBorder="1" applyAlignment="1" applyProtection="1">
      <alignment horizontal="center" vertical="center"/>
    </xf>
    <xf numFmtId="166" fontId="14" fillId="21" borderId="1" xfId="1" applyFont="1" applyFill="1" applyBorder="1" applyAlignment="1" applyProtection="1">
      <alignment horizontal="right" vertical="center"/>
    </xf>
    <xf numFmtId="166" fontId="14" fillId="21" borderId="1" xfId="1" applyFont="1" applyFill="1" applyBorder="1" applyProtection="1"/>
    <xf numFmtId="168" fontId="14" fillId="21" borderId="1" xfId="1" applyNumberFormat="1" applyFont="1" applyFill="1" applyBorder="1" applyProtection="1"/>
    <xf numFmtId="168" fontId="14" fillId="21" borderId="1" xfId="1" applyNumberFormat="1" applyFont="1" applyFill="1" applyBorder="1" applyAlignment="1" applyProtection="1">
      <alignment horizontal="right"/>
    </xf>
    <xf numFmtId="166" fontId="14" fillId="21" borderId="1" xfId="1" applyFont="1" applyFill="1" applyBorder="1" applyAlignment="1" applyProtection="1">
      <alignment horizontal="center" vertical="center"/>
    </xf>
    <xf numFmtId="167" fontId="14" fillId="21" borderId="1" xfId="1" applyNumberFormat="1" applyFont="1" applyFill="1" applyBorder="1" applyAlignment="1" applyProtection="1">
      <alignment horizontal="center" vertical="center"/>
    </xf>
    <xf numFmtId="166" fontId="26" fillId="16" borderId="5" xfId="1" applyFont="1" applyFill="1" applyBorder="1" applyAlignment="1">
      <alignment horizontal="center" vertical="center"/>
    </xf>
    <xf numFmtId="49" fontId="26" fillId="16" borderId="5" xfId="1" applyNumberFormat="1" applyFont="1" applyFill="1" applyBorder="1" applyAlignment="1">
      <alignment horizontal="center" vertical="center"/>
    </xf>
    <xf numFmtId="166" fontId="24" fillId="16" borderId="5" xfId="1" applyFont="1" applyFill="1" applyBorder="1" applyAlignment="1">
      <alignment horizontal="right" vertical="center"/>
    </xf>
    <xf numFmtId="166" fontId="24" fillId="16" borderId="5" xfId="1" applyFont="1" applyFill="1" applyBorder="1"/>
    <xf numFmtId="4" fontId="24" fillId="16" borderId="5" xfId="1" applyNumberFormat="1" applyFont="1" applyFill="1" applyBorder="1"/>
    <xf numFmtId="166" fontId="28" fillId="0" borderId="0" xfId="1" applyFont="1" applyBorder="1" applyAlignment="1" applyProtection="1">
      <alignment vertical="center"/>
    </xf>
    <xf numFmtId="0" fontId="28" fillId="0" borderId="0" xfId="0" applyFont="1" applyAlignment="1">
      <alignment vertical="center"/>
    </xf>
    <xf numFmtId="166" fontId="29" fillId="0" borderId="0" xfId="1" applyFont="1" applyBorder="1" applyAlignment="1" applyProtection="1">
      <alignment vertical="center"/>
    </xf>
    <xf numFmtId="0" fontId="29" fillId="0" borderId="0" xfId="0" applyFont="1" applyAlignment="1">
      <alignment vertical="center"/>
    </xf>
    <xf numFmtId="166" fontId="10" fillId="0" borderId="0" xfId="1" applyFont="1" applyBorder="1" applyAlignment="1" applyProtection="1">
      <alignment horizontal="center" vertical="center"/>
    </xf>
    <xf numFmtId="166" fontId="14" fillId="22" borderId="0" xfId="1" applyFont="1" applyFill="1" applyBorder="1" applyAlignment="1" applyProtection="1">
      <alignment vertical="center"/>
    </xf>
    <xf numFmtId="167" fontId="7" fillId="22" borderId="1" xfId="1" applyNumberFormat="1" applyFont="1" applyFill="1" applyBorder="1" applyAlignment="1" applyProtection="1">
      <alignment horizontal="right" vertical="center"/>
    </xf>
    <xf numFmtId="166" fontId="31" fillId="23" borderId="0" xfId="1" applyFont="1" applyFill="1" applyBorder="1" applyAlignment="1" applyProtection="1">
      <alignment vertical="center"/>
    </xf>
    <xf numFmtId="167" fontId="21" fillId="0" borderId="1" xfId="1" applyNumberFormat="1" applyFont="1" applyBorder="1" applyAlignment="1" applyProtection="1">
      <alignment horizontal="right" vertical="center"/>
    </xf>
    <xf numFmtId="167" fontId="20" fillId="0" borderId="1" xfId="1" applyNumberFormat="1" applyFont="1" applyBorder="1" applyAlignment="1" applyProtection="1">
      <alignment horizontal="right" vertical="center"/>
    </xf>
    <xf numFmtId="167" fontId="20" fillId="0" borderId="1" xfId="1" applyNumberFormat="1" applyFont="1" applyBorder="1" applyAlignment="1" applyProtection="1">
      <alignment horizontal="right" vertical="center" wrapText="1"/>
    </xf>
    <xf numFmtId="166" fontId="20" fillId="0" borderId="1" xfId="1" applyFont="1" applyBorder="1" applyAlignment="1" applyProtection="1">
      <alignment horizontal="left" vertical="center" wrapText="1"/>
    </xf>
    <xf numFmtId="168" fontId="20" fillId="0" borderId="1" xfId="1" applyNumberFormat="1" applyFont="1" applyBorder="1" applyAlignment="1" applyProtection="1">
      <alignment vertical="center" wrapText="1"/>
    </xf>
    <xf numFmtId="166" fontId="34" fillId="0" borderId="0" xfId="1" applyFont="1" applyBorder="1" applyAlignment="1" applyProtection="1">
      <alignment vertical="center"/>
    </xf>
    <xf numFmtId="166" fontId="31" fillId="0" borderId="0" xfId="1" applyFont="1" applyBorder="1" applyAlignment="1" applyProtection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68" fontId="8" fillId="0" borderId="1" xfId="1" applyNumberFormat="1" applyFont="1" applyBorder="1" applyAlignment="1" applyProtection="1">
      <alignment vertical="center"/>
    </xf>
    <xf numFmtId="168" fontId="39" fillId="2" borderId="1" xfId="1" applyNumberFormat="1" applyFont="1" applyFill="1" applyBorder="1" applyAlignment="1" applyProtection="1">
      <alignment vertical="center"/>
    </xf>
    <xf numFmtId="166" fontId="41" fillId="2" borderId="0" xfId="1" applyFont="1" applyFill="1" applyBorder="1" applyAlignment="1" applyProtection="1">
      <alignment vertical="center"/>
    </xf>
    <xf numFmtId="166" fontId="42" fillId="0" borderId="0" xfId="1" applyFont="1" applyBorder="1" applyAlignment="1" applyProtection="1">
      <alignment horizontal="right" vertical="center"/>
    </xf>
    <xf numFmtId="166" fontId="43" fillId="0" borderId="0" xfId="1" applyFont="1" applyBorder="1" applyAlignment="1" applyProtection="1">
      <alignment horizontal="right" vertical="center"/>
    </xf>
    <xf numFmtId="49" fontId="43" fillId="0" borderId="0" xfId="1" applyNumberFormat="1" applyFont="1" applyBorder="1" applyAlignment="1" applyProtection="1">
      <alignment horizontal="right" vertical="center"/>
    </xf>
    <xf numFmtId="166" fontId="43" fillId="0" borderId="0" xfId="1" applyFont="1" applyBorder="1" applyAlignment="1" applyProtection="1">
      <alignment vertical="center"/>
    </xf>
    <xf numFmtId="166" fontId="42" fillId="0" borderId="0" xfId="1" applyFont="1" applyBorder="1" applyAlignment="1" applyProtection="1">
      <alignment horizontal="center" vertical="center"/>
    </xf>
    <xf numFmtId="4" fontId="43" fillId="0" borderId="0" xfId="1" applyNumberFormat="1" applyFont="1" applyBorder="1" applyAlignment="1" applyProtection="1">
      <alignment horizontal="right" vertical="center"/>
    </xf>
    <xf numFmtId="166" fontId="44" fillId="0" borderId="0" xfId="1" applyFont="1" applyBorder="1" applyAlignment="1" applyProtection="1">
      <alignment horizontal="right" vertical="center"/>
    </xf>
    <xf numFmtId="166" fontId="45" fillId="0" borderId="0" xfId="1" applyFont="1" applyBorder="1" applyAlignment="1" applyProtection="1">
      <alignment horizontal="right" vertical="center"/>
    </xf>
    <xf numFmtId="167" fontId="7" fillId="0" borderId="0" xfId="1" applyNumberFormat="1" applyFont="1" applyBorder="1" applyAlignment="1" applyProtection="1">
      <alignment horizontal="right" vertical="center"/>
    </xf>
    <xf numFmtId="167" fontId="8" fillId="0" borderId="0" xfId="1" applyNumberFormat="1" applyFont="1" applyBorder="1" applyAlignment="1" applyProtection="1">
      <alignment horizontal="right" vertical="center"/>
    </xf>
    <xf numFmtId="167" fontId="7" fillId="0" borderId="0" xfId="1" applyNumberFormat="1" applyFont="1" applyBorder="1" applyAlignment="1" applyProtection="1">
      <alignment horizontal="right" vertical="center" wrapText="1"/>
    </xf>
    <xf numFmtId="167" fontId="8" fillId="0" borderId="0" xfId="1" applyNumberFormat="1" applyFont="1" applyBorder="1" applyAlignment="1" applyProtection="1">
      <alignment horizontal="right" vertical="center" wrapText="1"/>
    </xf>
    <xf numFmtId="166" fontId="30" fillId="0" borderId="0" xfId="1" applyFont="1" applyBorder="1" applyAlignment="1" applyProtection="1">
      <alignment vertical="center"/>
    </xf>
    <xf numFmtId="0" fontId="30" fillId="0" borderId="0" xfId="0" applyFont="1" applyAlignment="1">
      <alignment vertical="center"/>
    </xf>
    <xf numFmtId="166" fontId="48" fillId="2" borderId="0" xfId="1" applyFont="1" applyFill="1" applyBorder="1" applyAlignment="1" applyProtection="1">
      <alignment vertical="center"/>
    </xf>
    <xf numFmtId="166" fontId="14" fillId="10" borderId="1" xfId="1" applyFont="1" applyFill="1" applyBorder="1" applyAlignment="1" applyProtection="1">
      <alignment horizontal="left" wrapText="1"/>
    </xf>
    <xf numFmtId="168" fontId="14" fillId="6" borderId="5" xfId="1" applyNumberFormat="1" applyFont="1" applyFill="1" applyBorder="1" applyAlignment="1" applyProtection="1">
      <alignment horizontal="right" vertical="center"/>
    </xf>
    <xf numFmtId="168" fontId="14" fillId="9" borderId="5" xfId="1" applyNumberFormat="1" applyFont="1" applyFill="1" applyBorder="1" applyAlignment="1" applyProtection="1">
      <alignment horizontal="right" vertical="center"/>
    </xf>
    <xf numFmtId="168" fontId="14" fillId="0" borderId="5" xfId="1" applyNumberFormat="1" applyFont="1" applyBorder="1" applyAlignment="1" applyProtection="1">
      <alignment horizontal="right" vertical="center"/>
    </xf>
    <xf numFmtId="168" fontId="13" fillId="5" borderId="5" xfId="1" applyNumberFormat="1" applyFont="1" applyFill="1" applyBorder="1" applyAlignment="1" applyProtection="1">
      <alignment horizontal="right" vertical="center"/>
    </xf>
    <xf numFmtId="166" fontId="13" fillId="5" borderId="5" xfId="1" applyFont="1" applyFill="1" applyBorder="1" applyAlignment="1" applyProtection="1">
      <alignment horizontal="center" vertical="center"/>
    </xf>
    <xf numFmtId="168" fontId="14" fillId="0" borderId="2" xfId="1" applyNumberFormat="1" applyFont="1" applyBorder="1" applyAlignment="1" applyProtection="1">
      <alignment vertical="center" wrapText="1"/>
    </xf>
    <xf numFmtId="168" fontId="13" fillId="6" borderId="8" xfId="1" applyNumberFormat="1" applyFont="1" applyFill="1" applyBorder="1" applyAlignment="1" applyProtection="1">
      <alignment horizontal="right" vertical="center" wrapText="1"/>
    </xf>
    <xf numFmtId="166" fontId="49" fillId="2" borderId="0" xfId="1" applyFont="1" applyFill="1" applyBorder="1" applyAlignment="1" applyProtection="1">
      <alignment vertical="center"/>
    </xf>
    <xf numFmtId="166" fontId="9" fillId="0" borderId="0" xfId="1" applyFont="1" applyBorder="1" applyAlignment="1" applyProtection="1">
      <alignment horizontal="center" vertical="center" wrapText="1"/>
    </xf>
    <xf numFmtId="166" fontId="31" fillId="22" borderId="0" xfId="1" applyFont="1" applyFill="1" applyBorder="1" applyAlignment="1" applyProtection="1">
      <alignment vertical="center"/>
    </xf>
    <xf numFmtId="167" fontId="7" fillId="24" borderId="1" xfId="1" applyNumberFormat="1" applyFont="1" applyFill="1" applyBorder="1" applyAlignment="1" applyProtection="1">
      <alignment horizontal="right" vertical="center"/>
    </xf>
    <xf numFmtId="167" fontId="7" fillId="25" borderId="1" xfId="1" applyNumberFormat="1" applyFont="1" applyFill="1" applyBorder="1" applyAlignment="1" applyProtection="1">
      <alignment horizontal="right" vertical="center" wrapText="1"/>
    </xf>
    <xf numFmtId="0" fontId="51" fillId="0" borderId="0" xfId="0" applyFont="1" applyAlignment="1">
      <alignment vertical="center"/>
    </xf>
    <xf numFmtId="168" fontId="13" fillId="26" borderId="1" xfId="1" applyNumberFormat="1" applyFont="1" applyFill="1" applyBorder="1" applyProtection="1"/>
    <xf numFmtId="166" fontId="14" fillId="10" borderId="1" xfId="1" applyFont="1" applyFill="1" applyBorder="1" applyAlignment="1" applyProtection="1">
      <alignment horizontal="center" vertical="center"/>
    </xf>
    <xf numFmtId="167" fontId="14" fillId="10" borderId="1" xfId="1" applyNumberFormat="1" applyFont="1" applyFill="1" applyBorder="1" applyAlignment="1" applyProtection="1">
      <alignment horizontal="center" vertical="center"/>
    </xf>
    <xf numFmtId="166" fontId="13" fillId="26" borderId="1" xfId="1" applyFont="1" applyFill="1" applyBorder="1" applyAlignment="1" applyProtection="1">
      <alignment horizontal="center" vertical="center"/>
    </xf>
    <xf numFmtId="167" fontId="13" fillId="26" borderId="1" xfId="1" applyNumberFormat="1" applyFont="1" applyFill="1" applyBorder="1" applyAlignment="1" applyProtection="1">
      <alignment horizontal="center" vertical="center"/>
    </xf>
    <xf numFmtId="166" fontId="14" fillId="26" borderId="1" xfId="1" applyFont="1" applyFill="1" applyBorder="1" applyAlignment="1" applyProtection="1">
      <alignment horizontal="right" vertical="center"/>
    </xf>
    <xf numFmtId="166" fontId="13" fillId="26" borderId="1" xfId="1" applyFont="1" applyFill="1" applyBorder="1" applyProtection="1"/>
    <xf numFmtId="168" fontId="14" fillId="26" borderId="1" xfId="1" applyNumberFormat="1" applyFont="1" applyFill="1" applyBorder="1" applyProtection="1"/>
    <xf numFmtId="166" fontId="13" fillId="26" borderId="1" xfId="1" applyFont="1" applyFill="1" applyBorder="1" applyAlignment="1" applyProtection="1">
      <alignment horizontal="right" vertical="center"/>
    </xf>
    <xf numFmtId="166" fontId="14" fillId="26" borderId="1" xfId="1" applyFont="1" applyFill="1" applyBorder="1" applyAlignment="1" applyProtection="1">
      <alignment horizontal="center" vertical="center"/>
    </xf>
    <xf numFmtId="167" fontId="14" fillId="26" borderId="1" xfId="1" applyNumberFormat="1" applyFont="1" applyFill="1" applyBorder="1" applyAlignment="1" applyProtection="1">
      <alignment horizontal="center" vertical="center"/>
    </xf>
    <xf numFmtId="166" fontId="14" fillId="26" borderId="1" xfId="1" applyFont="1" applyFill="1" applyBorder="1" applyProtection="1"/>
    <xf numFmtId="168" fontId="56" fillId="10" borderId="1" xfId="1" applyNumberFormat="1" applyFont="1" applyFill="1" applyBorder="1" applyProtection="1"/>
    <xf numFmtId="168" fontId="56" fillId="21" borderId="1" xfId="1" applyNumberFormat="1" applyFont="1" applyFill="1" applyBorder="1" applyProtection="1"/>
    <xf numFmtId="167" fontId="7" fillId="2" borderId="6" xfId="1" applyNumberFormat="1" applyFont="1" applyFill="1" applyBorder="1" applyAlignment="1" applyProtection="1">
      <alignment horizontal="right" vertical="center"/>
    </xf>
    <xf numFmtId="167" fontId="8" fillId="2" borderId="6" xfId="1" applyNumberFormat="1" applyFont="1" applyFill="1" applyBorder="1" applyAlignment="1" applyProtection="1">
      <alignment horizontal="right" vertical="center"/>
    </xf>
    <xf numFmtId="167" fontId="7" fillId="2" borderId="6" xfId="1" applyNumberFormat="1" applyFont="1" applyFill="1" applyBorder="1" applyAlignment="1" applyProtection="1">
      <alignment horizontal="right" vertical="center" wrapText="1"/>
    </xf>
    <xf numFmtId="167" fontId="8" fillId="2" borderId="6" xfId="1" applyNumberFormat="1" applyFont="1" applyFill="1" applyBorder="1" applyAlignment="1" applyProtection="1">
      <alignment horizontal="right" vertical="center" wrapText="1"/>
    </xf>
    <xf numFmtId="166" fontId="8" fillId="2" borderId="6" xfId="1" applyFont="1" applyFill="1" applyBorder="1" applyAlignment="1" applyProtection="1">
      <alignment vertical="center" wrapText="1"/>
    </xf>
    <xf numFmtId="168" fontId="8" fillId="2" borderId="6" xfId="1" applyNumberFormat="1" applyFont="1" applyFill="1" applyBorder="1" applyAlignment="1" applyProtection="1">
      <alignment vertical="center" wrapText="1"/>
    </xf>
    <xf numFmtId="168" fontId="10" fillId="2" borderId="6" xfId="1" applyNumberFormat="1" applyFont="1" applyFill="1" applyBorder="1" applyAlignment="1" applyProtection="1">
      <alignment vertical="center" wrapText="1"/>
    </xf>
    <xf numFmtId="168" fontId="8" fillId="2" borderId="6" xfId="1" applyNumberFormat="1" applyFont="1" applyFill="1" applyBorder="1" applyAlignment="1" applyProtection="1">
      <alignment vertical="center"/>
    </xf>
    <xf numFmtId="166" fontId="10" fillId="0" borderId="0" xfId="1" applyFont="1" applyBorder="1" applyAlignment="1" applyProtection="1">
      <alignment horizontal="left" vertical="center" wrapText="1"/>
    </xf>
    <xf numFmtId="166" fontId="13" fillId="14" borderId="15" xfId="1" applyFont="1" applyFill="1" applyBorder="1" applyAlignment="1" applyProtection="1">
      <alignment horizontal="center" vertical="center"/>
    </xf>
    <xf numFmtId="167" fontId="13" fillId="14" borderId="15" xfId="1" applyNumberFormat="1" applyFont="1" applyFill="1" applyBorder="1" applyAlignment="1" applyProtection="1">
      <alignment horizontal="center" vertical="center"/>
    </xf>
    <xf numFmtId="166" fontId="13" fillId="14" borderId="15" xfId="1" applyFont="1" applyFill="1" applyBorder="1" applyAlignment="1" applyProtection="1">
      <alignment horizontal="right" vertical="center"/>
    </xf>
    <xf numFmtId="166" fontId="13" fillId="14" borderId="15" xfId="1" applyFont="1" applyFill="1" applyBorder="1" applyProtection="1"/>
    <xf numFmtId="168" fontId="13" fillId="14" borderId="15" xfId="1" applyNumberFormat="1" applyFont="1" applyFill="1" applyBorder="1" applyProtection="1"/>
    <xf numFmtId="4" fontId="0" fillId="0" borderId="0" xfId="0" applyNumberFormat="1"/>
    <xf numFmtId="168" fontId="56" fillId="16" borderId="1" xfId="1" applyNumberFormat="1" applyFont="1" applyFill="1" applyBorder="1" applyProtection="1"/>
    <xf numFmtId="166" fontId="30" fillId="22" borderId="0" xfId="1" applyFont="1" applyFill="1" applyBorder="1" applyAlignment="1" applyProtection="1">
      <alignment vertical="center"/>
    </xf>
    <xf numFmtId="166" fontId="30" fillId="2" borderId="0" xfId="1" applyFont="1" applyFill="1" applyBorder="1" applyAlignment="1" applyProtection="1">
      <alignment vertical="center"/>
    </xf>
    <xf numFmtId="166" fontId="14" fillId="27" borderId="1" xfId="1" applyFont="1" applyFill="1" applyBorder="1" applyProtection="1"/>
    <xf numFmtId="166" fontId="13" fillId="26" borderId="1" xfId="1" applyFont="1" applyFill="1" applyBorder="1" applyAlignment="1" applyProtection="1">
      <alignment wrapText="1"/>
    </xf>
    <xf numFmtId="169" fontId="14" fillId="0" borderId="0" xfId="0" applyNumberFormat="1" applyFont="1"/>
    <xf numFmtId="4" fontId="13" fillId="0" borderId="1" xfId="1" applyNumberFormat="1" applyFont="1" applyBorder="1" applyProtection="1"/>
    <xf numFmtId="166" fontId="14" fillId="0" borderId="5" xfId="1" applyFont="1" applyBorder="1" applyAlignment="1" applyProtection="1">
      <alignment vertical="center"/>
    </xf>
    <xf numFmtId="166" fontId="14" fillId="8" borderId="15" xfId="1" applyFont="1" applyFill="1" applyBorder="1" applyAlignment="1" applyProtection="1">
      <alignment vertical="center"/>
    </xf>
    <xf numFmtId="168" fontId="14" fillId="8" borderId="15" xfId="1" applyNumberFormat="1" applyFont="1" applyFill="1" applyBorder="1" applyAlignment="1" applyProtection="1">
      <alignment vertical="center"/>
    </xf>
    <xf numFmtId="4" fontId="14" fillId="8" borderId="15" xfId="1" applyNumberFormat="1" applyFont="1" applyFill="1" applyBorder="1" applyAlignment="1" applyProtection="1">
      <alignment vertical="center"/>
    </xf>
    <xf numFmtId="4" fontId="14" fillId="0" borderId="5" xfId="1" applyNumberFormat="1" applyFont="1" applyBorder="1" applyAlignment="1" applyProtection="1">
      <alignment vertical="center"/>
    </xf>
    <xf numFmtId="167" fontId="13" fillId="28" borderId="1" xfId="1" applyNumberFormat="1" applyFont="1" applyFill="1" applyBorder="1" applyAlignment="1" applyProtection="1">
      <alignment horizontal="center" vertical="center"/>
    </xf>
    <xf numFmtId="166" fontId="14" fillId="28" borderId="1" xfId="1" applyFont="1" applyFill="1" applyBorder="1" applyAlignment="1" applyProtection="1">
      <alignment horizontal="right" vertical="center"/>
    </xf>
    <xf numFmtId="166" fontId="14" fillId="28" borderId="1" xfId="1" applyFont="1" applyFill="1" applyBorder="1" applyAlignment="1" applyProtection="1">
      <alignment horizontal="left"/>
    </xf>
    <xf numFmtId="168" fontId="14" fillId="28" borderId="1" xfId="1" applyNumberFormat="1" applyFont="1" applyFill="1" applyBorder="1" applyAlignment="1" applyProtection="1">
      <alignment horizontal="right"/>
    </xf>
    <xf numFmtId="166" fontId="14" fillId="28" borderId="1" xfId="1" applyFont="1" applyFill="1" applyBorder="1" applyProtection="1"/>
    <xf numFmtId="167" fontId="8" fillId="22" borderId="1" xfId="1" applyNumberFormat="1" applyFont="1" applyFill="1" applyBorder="1" applyAlignment="1" applyProtection="1">
      <alignment horizontal="right" vertical="center"/>
    </xf>
    <xf numFmtId="166" fontId="7" fillId="22" borderId="1" xfId="1" applyFont="1" applyFill="1" applyBorder="1" applyAlignment="1" applyProtection="1">
      <alignment horizontal="left" vertical="center" wrapText="1"/>
    </xf>
    <xf numFmtId="168" fontId="7" fillId="22" borderId="1" xfId="1" applyNumberFormat="1" applyFont="1" applyFill="1" applyBorder="1" applyAlignment="1" applyProtection="1">
      <alignment vertical="center"/>
    </xf>
    <xf numFmtId="167" fontId="7" fillId="22" borderId="2" xfId="1" applyNumberFormat="1" applyFont="1" applyFill="1" applyBorder="1" applyAlignment="1" applyProtection="1">
      <alignment horizontal="right" vertical="center" wrapText="1"/>
    </xf>
    <xf numFmtId="167" fontId="7" fillId="22" borderId="1" xfId="1" applyNumberFormat="1" applyFont="1" applyFill="1" applyBorder="1" applyAlignment="1" applyProtection="1">
      <alignment horizontal="right" vertical="center" wrapText="1"/>
    </xf>
    <xf numFmtId="167" fontId="8" fillId="22" borderId="1" xfId="1" applyNumberFormat="1" applyFont="1" applyFill="1" applyBorder="1" applyAlignment="1" applyProtection="1">
      <alignment horizontal="right" vertical="center" wrapText="1"/>
    </xf>
    <xf numFmtId="168" fontId="7" fillId="22" borderId="1" xfId="1" applyNumberFormat="1" applyFont="1" applyFill="1" applyBorder="1" applyAlignment="1" applyProtection="1">
      <alignment vertical="center" wrapText="1"/>
    </xf>
    <xf numFmtId="167" fontId="8" fillId="22" borderId="2" xfId="1" applyNumberFormat="1" applyFont="1" applyFill="1" applyBorder="1" applyAlignment="1" applyProtection="1">
      <alignment horizontal="right" vertical="center" wrapText="1"/>
    </xf>
    <xf numFmtId="166" fontId="8" fillId="22" borderId="1" xfId="1" applyFont="1" applyFill="1" applyBorder="1" applyAlignment="1" applyProtection="1">
      <alignment horizontal="left" vertical="center" wrapText="1"/>
    </xf>
    <xf numFmtId="168" fontId="8" fillId="22" borderId="1" xfId="1" applyNumberFormat="1" applyFont="1" applyFill="1" applyBorder="1" applyAlignment="1" applyProtection="1">
      <alignment vertical="center" wrapText="1"/>
    </xf>
    <xf numFmtId="166" fontId="7" fillId="22" borderId="1" xfId="1" applyFont="1" applyFill="1" applyBorder="1" applyAlignment="1" applyProtection="1">
      <alignment vertical="center" wrapText="1"/>
    </xf>
    <xf numFmtId="167" fontId="7" fillId="10" borderId="1" xfId="1" applyNumberFormat="1" applyFont="1" applyFill="1" applyBorder="1" applyAlignment="1" applyProtection="1">
      <alignment horizontal="right" vertical="center" wrapText="1"/>
    </xf>
    <xf numFmtId="167" fontId="7" fillId="10" borderId="2" xfId="1" applyNumberFormat="1" applyFont="1" applyFill="1" applyBorder="1" applyAlignment="1" applyProtection="1">
      <alignment horizontal="right" vertical="center" wrapText="1"/>
    </xf>
    <xf numFmtId="166" fontId="7" fillId="10" borderId="1" xfId="1" applyFont="1" applyFill="1" applyBorder="1" applyAlignment="1" applyProtection="1">
      <alignment horizontal="left" vertical="center" wrapText="1"/>
    </xf>
    <xf numFmtId="168" fontId="7" fillId="10" borderId="1" xfId="1" applyNumberFormat="1" applyFont="1" applyFill="1" applyBorder="1" applyAlignment="1" applyProtection="1">
      <alignment vertical="center" wrapText="1"/>
    </xf>
    <xf numFmtId="167" fontId="8" fillId="10" borderId="1" xfId="1" applyNumberFormat="1" applyFont="1" applyFill="1" applyBorder="1" applyAlignment="1" applyProtection="1">
      <alignment horizontal="right" vertical="center" wrapText="1"/>
    </xf>
    <xf numFmtId="167" fontId="8" fillId="10" borderId="2" xfId="1" applyNumberFormat="1" applyFont="1" applyFill="1" applyBorder="1" applyAlignment="1" applyProtection="1">
      <alignment horizontal="right" vertical="center" wrapText="1"/>
    </xf>
    <xf numFmtId="166" fontId="8" fillId="10" borderId="1" xfId="1" applyFont="1" applyFill="1" applyBorder="1" applyAlignment="1" applyProtection="1">
      <alignment horizontal="left" vertical="center" wrapText="1"/>
    </xf>
    <xf numFmtId="168" fontId="8" fillId="10" borderId="1" xfId="1" applyNumberFormat="1" applyFont="1" applyFill="1" applyBorder="1" applyAlignment="1" applyProtection="1">
      <alignment vertical="center" wrapText="1"/>
    </xf>
    <xf numFmtId="168" fontId="10" fillId="10" borderId="1" xfId="1" applyNumberFormat="1" applyFont="1" applyFill="1" applyBorder="1" applyAlignment="1" applyProtection="1">
      <alignment vertical="center" wrapText="1"/>
    </xf>
    <xf numFmtId="166" fontId="8" fillId="22" borderId="3" xfId="1" applyFont="1" applyFill="1" applyBorder="1" applyAlignment="1" applyProtection="1">
      <alignment horizontal="left" vertical="center" wrapText="1"/>
    </xf>
    <xf numFmtId="168" fontId="10" fillId="22" borderId="1" xfId="1" applyNumberFormat="1" applyFont="1" applyFill="1" applyBorder="1" applyAlignment="1" applyProtection="1">
      <alignment vertical="center" wrapText="1"/>
    </xf>
    <xf numFmtId="166" fontId="8" fillId="10" borderId="3" xfId="1" applyFont="1" applyFill="1" applyBorder="1" applyAlignment="1" applyProtection="1">
      <alignment horizontal="left" vertical="center" wrapText="1"/>
    </xf>
    <xf numFmtId="166" fontId="7" fillId="22" borderId="1" xfId="1" applyFont="1" applyFill="1" applyBorder="1" applyAlignment="1" applyProtection="1">
      <alignment horizontal="left" vertical="center"/>
    </xf>
    <xf numFmtId="166" fontId="7" fillId="22" borderId="2" xfId="1" applyFont="1" applyFill="1" applyBorder="1" applyAlignment="1" applyProtection="1">
      <alignment horizontal="right" vertical="center"/>
    </xf>
    <xf numFmtId="166" fontId="8" fillId="10" borderId="4" xfId="1" applyFont="1" applyFill="1" applyBorder="1" applyAlignment="1" applyProtection="1">
      <alignment horizontal="left" vertical="center" wrapText="1"/>
    </xf>
    <xf numFmtId="167" fontId="7" fillId="10" borderId="1" xfId="1" applyNumberFormat="1" applyFont="1" applyFill="1" applyBorder="1" applyAlignment="1" applyProtection="1">
      <alignment horizontal="left" vertical="center" wrapText="1"/>
    </xf>
    <xf numFmtId="168" fontId="9" fillId="10" borderId="1" xfId="1" applyNumberFormat="1" applyFont="1" applyFill="1" applyBorder="1" applyAlignment="1" applyProtection="1">
      <alignment vertical="center" wrapText="1"/>
    </xf>
    <xf numFmtId="167" fontId="8" fillId="10" borderId="2" xfId="1" applyNumberFormat="1" applyFont="1" applyFill="1" applyBorder="1" applyAlignment="1" applyProtection="1">
      <alignment vertical="center" wrapText="1"/>
    </xf>
    <xf numFmtId="167" fontId="35" fillId="10" borderId="1" xfId="1" applyNumberFormat="1" applyFont="1" applyFill="1" applyBorder="1" applyAlignment="1" applyProtection="1">
      <alignment horizontal="right" vertical="center" wrapText="1"/>
    </xf>
    <xf numFmtId="167" fontId="36" fillId="10" borderId="1" xfId="1" applyNumberFormat="1" applyFont="1" applyFill="1" applyBorder="1" applyAlignment="1" applyProtection="1">
      <alignment horizontal="right" vertical="center" wrapText="1"/>
    </xf>
    <xf numFmtId="166" fontId="50" fillId="10" borderId="1" xfId="1" applyFont="1" applyFill="1" applyBorder="1" applyAlignment="1" applyProtection="1">
      <alignment horizontal="right" vertical="center" wrapText="1"/>
    </xf>
    <xf numFmtId="168" fontId="35" fillId="10" borderId="1" xfId="1" applyNumberFormat="1" applyFont="1" applyFill="1" applyBorder="1" applyAlignment="1" applyProtection="1">
      <alignment vertical="center"/>
    </xf>
    <xf numFmtId="167" fontId="50" fillId="22" borderId="1" xfId="1" applyNumberFormat="1" applyFont="1" applyFill="1" applyBorder="1" applyAlignment="1" applyProtection="1">
      <alignment horizontal="right" vertical="center" wrapText="1"/>
    </xf>
    <xf numFmtId="167" fontId="57" fillId="22" borderId="1" xfId="1" applyNumberFormat="1" applyFont="1" applyFill="1" applyBorder="1" applyAlignment="1" applyProtection="1">
      <alignment horizontal="right" vertical="center" wrapText="1"/>
    </xf>
    <xf numFmtId="167" fontId="57" fillId="22" borderId="1" xfId="1" applyNumberFormat="1" applyFont="1" applyFill="1" applyBorder="1" applyAlignment="1" applyProtection="1">
      <alignment horizontal="right" vertical="center"/>
    </xf>
    <xf numFmtId="167" fontId="50" fillId="22" borderId="1" xfId="1" applyNumberFormat="1" applyFont="1" applyFill="1" applyBorder="1" applyAlignment="1" applyProtection="1">
      <alignment horizontal="right" vertical="center"/>
    </xf>
    <xf numFmtId="166" fontId="50" fillId="22" borderId="1" xfId="1" applyFont="1" applyFill="1" applyBorder="1" applyAlignment="1" applyProtection="1">
      <alignment horizontal="left" vertical="center"/>
    </xf>
    <xf numFmtId="168" fontId="50" fillId="22" borderId="1" xfId="1" applyNumberFormat="1" applyFont="1" applyFill="1" applyBorder="1" applyAlignment="1" applyProtection="1">
      <alignment vertical="center"/>
    </xf>
    <xf numFmtId="166" fontId="50" fillId="22" borderId="1" xfId="1" applyFont="1" applyFill="1" applyBorder="1" applyAlignment="1" applyProtection="1">
      <alignment vertical="center" wrapText="1"/>
    </xf>
    <xf numFmtId="166" fontId="57" fillId="22" borderId="1" xfId="1" applyFont="1" applyFill="1" applyBorder="1" applyAlignment="1" applyProtection="1">
      <alignment vertical="center" wrapText="1"/>
    </xf>
    <xf numFmtId="168" fontId="57" fillId="22" borderId="1" xfId="1" applyNumberFormat="1" applyFont="1" applyFill="1" applyBorder="1" applyAlignment="1" applyProtection="1">
      <alignment vertical="center" wrapText="1"/>
    </xf>
    <xf numFmtId="167" fontId="8" fillId="12" borderId="1" xfId="1" applyNumberFormat="1" applyFont="1" applyFill="1" applyBorder="1" applyAlignment="1" applyProtection="1">
      <alignment horizontal="right" vertical="center" wrapText="1"/>
    </xf>
    <xf numFmtId="167" fontId="8" fillId="12" borderId="2" xfId="1" applyNumberFormat="1" applyFont="1" applyFill="1" applyBorder="1" applyAlignment="1" applyProtection="1">
      <alignment horizontal="right" vertical="center" wrapText="1"/>
    </xf>
    <xf numFmtId="166" fontId="7" fillId="12" borderId="3" xfId="1" applyFont="1" applyFill="1" applyBorder="1" applyAlignment="1" applyProtection="1">
      <alignment horizontal="left" vertical="center" wrapText="1"/>
    </xf>
    <xf numFmtId="168" fontId="7" fillId="12" borderId="1" xfId="1" applyNumberFormat="1" applyFont="1" applyFill="1" applyBorder="1" applyAlignment="1" applyProtection="1">
      <alignment vertical="center" wrapText="1"/>
    </xf>
    <xf numFmtId="166" fontId="7" fillId="10" borderId="1" xfId="1" applyFont="1" applyFill="1" applyBorder="1" applyAlignment="1" applyProtection="1">
      <alignment horizontal="right" vertical="center" wrapText="1"/>
    </xf>
    <xf numFmtId="168" fontId="7" fillId="10" borderId="1" xfId="1" applyNumberFormat="1" applyFont="1" applyFill="1" applyBorder="1" applyAlignment="1" applyProtection="1">
      <alignment vertical="center"/>
    </xf>
    <xf numFmtId="166" fontId="7" fillId="10" borderId="1" xfId="1" applyFont="1" applyFill="1" applyBorder="1" applyAlignment="1" applyProtection="1">
      <alignment horizontal="left" vertical="center"/>
    </xf>
    <xf numFmtId="168" fontId="8" fillId="10" borderId="1" xfId="1" applyNumberFormat="1" applyFont="1" applyFill="1" applyBorder="1" applyAlignment="1" applyProtection="1">
      <alignment vertical="center"/>
    </xf>
    <xf numFmtId="166" fontId="7" fillId="22" borderId="1" xfId="1" applyFont="1" applyFill="1" applyBorder="1" applyAlignment="1" applyProtection="1">
      <alignment horizontal="right" vertical="center" wrapText="1"/>
    </xf>
    <xf numFmtId="166" fontId="7" fillId="22" borderId="1" xfId="1" applyFont="1" applyFill="1" applyBorder="1" applyAlignment="1" applyProtection="1">
      <alignment vertical="center"/>
    </xf>
    <xf numFmtId="166" fontId="8" fillId="22" borderId="1" xfId="1" applyFont="1" applyFill="1" applyBorder="1" applyAlignment="1" applyProtection="1">
      <alignment vertical="center" wrapText="1"/>
    </xf>
    <xf numFmtId="167" fontId="5" fillId="22" borderId="1" xfId="1" applyNumberFormat="1" applyFont="1" applyFill="1" applyBorder="1" applyAlignment="1" applyProtection="1">
      <alignment horizontal="right" vertical="center"/>
    </xf>
    <xf numFmtId="167" fontId="6" fillId="22" borderId="1" xfId="1" applyNumberFormat="1" applyFont="1" applyFill="1" applyBorder="1" applyAlignment="1" applyProtection="1">
      <alignment horizontal="right" vertical="center"/>
    </xf>
    <xf numFmtId="167" fontId="5" fillId="22" borderId="1" xfId="1" applyNumberFormat="1" applyFont="1" applyFill="1" applyBorder="1" applyAlignment="1" applyProtection="1">
      <alignment horizontal="right" vertical="center" wrapText="1"/>
    </xf>
    <xf numFmtId="168" fontId="5" fillId="22" borderId="1" xfId="1" applyNumberFormat="1" applyFont="1" applyFill="1" applyBorder="1" applyAlignment="1" applyProtection="1">
      <alignment vertical="center"/>
    </xf>
    <xf numFmtId="166" fontId="5" fillId="22" borderId="1" xfId="1" applyFont="1" applyFill="1" applyBorder="1" applyAlignment="1" applyProtection="1">
      <alignment vertical="center"/>
    </xf>
    <xf numFmtId="167" fontId="6" fillId="22" borderId="1" xfId="1" applyNumberFormat="1" applyFont="1" applyFill="1" applyBorder="1" applyAlignment="1" applyProtection="1">
      <alignment horizontal="right" vertical="center" wrapText="1"/>
    </xf>
    <xf numFmtId="166" fontId="5" fillId="22" borderId="1" xfId="1" applyFont="1" applyFill="1" applyBorder="1" applyAlignment="1" applyProtection="1">
      <alignment vertical="center" wrapText="1"/>
    </xf>
    <xf numFmtId="168" fontId="5" fillId="22" borderId="1" xfId="1" applyNumberFormat="1" applyFont="1" applyFill="1" applyBorder="1" applyAlignment="1" applyProtection="1">
      <alignment vertical="center" wrapText="1"/>
    </xf>
    <xf numFmtId="167" fontId="6" fillId="22" borderId="2" xfId="1" applyNumberFormat="1" applyFont="1" applyFill="1" applyBorder="1" applyAlignment="1" applyProtection="1">
      <alignment horizontal="right" vertical="center" wrapText="1"/>
    </xf>
    <xf numFmtId="166" fontId="6" fillId="22" borderId="1" xfId="1" applyFont="1" applyFill="1" applyBorder="1" applyAlignment="1" applyProtection="1">
      <alignment horizontal="left" vertical="center" wrapText="1"/>
    </xf>
    <xf numFmtId="168" fontId="6" fillId="22" borderId="1" xfId="1" applyNumberFormat="1" applyFont="1" applyFill="1" applyBorder="1" applyAlignment="1" applyProtection="1">
      <alignment vertical="center" wrapText="1"/>
    </xf>
    <xf numFmtId="167" fontId="21" fillId="10" borderId="1" xfId="1" applyNumberFormat="1" applyFont="1" applyFill="1" applyBorder="1" applyAlignment="1" applyProtection="1">
      <alignment horizontal="right" vertical="center" wrapText="1"/>
    </xf>
    <xf numFmtId="167" fontId="20" fillId="10" borderId="1" xfId="1" applyNumberFormat="1" applyFont="1" applyFill="1" applyBorder="1" applyAlignment="1" applyProtection="1">
      <alignment horizontal="right" vertical="center" wrapText="1"/>
    </xf>
    <xf numFmtId="166" fontId="21" fillId="10" borderId="1" xfId="1" applyFont="1" applyFill="1" applyBorder="1" applyAlignment="1" applyProtection="1">
      <alignment horizontal="right" vertical="center" wrapText="1"/>
    </xf>
    <xf numFmtId="168" fontId="21" fillId="10" borderId="1" xfId="1" applyNumberFormat="1" applyFont="1" applyFill="1" applyBorder="1" applyAlignment="1" applyProtection="1">
      <alignment vertical="center"/>
    </xf>
    <xf numFmtId="167" fontId="8" fillId="22" borderId="2" xfId="1" applyNumberFormat="1" applyFont="1" applyFill="1" applyBorder="1" applyAlignment="1" applyProtection="1">
      <alignment horizontal="right" vertical="center"/>
    </xf>
    <xf numFmtId="166" fontId="7" fillId="22" borderId="2" xfId="1" applyFont="1" applyFill="1" applyBorder="1" applyAlignment="1" applyProtection="1">
      <alignment horizontal="left" vertical="center" wrapText="1"/>
    </xf>
    <xf numFmtId="168" fontId="8" fillId="22" borderId="1" xfId="1" applyNumberFormat="1" applyFont="1" applyFill="1" applyBorder="1" applyAlignment="1" applyProtection="1">
      <alignment vertical="center"/>
    </xf>
    <xf numFmtId="167" fontId="11" fillId="22" borderId="1" xfId="1" applyNumberFormat="1" applyFont="1" applyFill="1" applyBorder="1" applyAlignment="1" applyProtection="1">
      <alignment horizontal="right" vertical="center"/>
    </xf>
    <xf numFmtId="167" fontId="12" fillId="22" borderId="1" xfId="1" applyNumberFormat="1" applyFont="1" applyFill="1" applyBorder="1" applyAlignment="1" applyProtection="1">
      <alignment horizontal="right" vertical="center"/>
    </xf>
    <xf numFmtId="167" fontId="11" fillId="22" borderId="1" xfId="1" applyNumberFormat="1" applyFont="1" applyFill="1" applyBorder="1" applyAlignment="1" applyProtection="1">
      <alignment horizontal="right" vertical="center" wrapText="1"/>
    </xf>
    <xf numFmtId="167" fontId="10" fillId="22" borderId="1" xfId="1" applyNumberFormat="1" applyFont="1" applyFill="1" applyBorder="1" applyAlignment="1" applyProtection="1">
      <alignment horizontal="right" vertical="center" wrapText="1"/>
    </xf>
    <xf numFmtId="166" fontId="10" fillId="22" borderId="1" xfId="1" applyFont="1" applyFill="1" applyBorder="1" applyAlignment="1" applyProtection="1">
      <alignment horizontal="left" vertical="center" wrapText="1"/>
    </xf>
    <xf numFmtId="167" fontId="7" fillId="10" borderId="1" xfId="1" applyNumberFormat="1" applyFont="1" applyFill="1" applyBorder="1" applyAlignment="1" applyProtection="1">
      <alignment horizontal="right" vertical="center"/>
    </xf>
    <xf numFmtId="167" fontId="8" fillId="10" borderId="1" xfId="1" applyNumberFormat="1" applyFont="1" applyFill="1" applyBorder="1" applyAlignment="1" applyProtection="1">
      <alignment horizontal="right" vertical="center"/>
    </xf>
    <xf numFmtId="49" fontId="7" fillId="22" borderId="1" xfId="0" applyNumberFormat="1" applyFont="1" applyFill="1" applyBorder="1" applyAlignment="1">
      <alignment horizontal="right" vertical="center"/>
    </xf>
    <xf numFmtId="49" fontId="8" fillId="22" borderId="1" xfId="0" applyNumberFormat="1" applyFont="1" applyFill="1" applyBorder="1" applyAlignment="1">
      <alignment horizontal="right" vertical="center"/>
    </xf>
    <xf numFmtId="4" fontId="7" fillId="22" borderId="1" xfId="0" applyNumberFormat="1" applyFont="1" applyFill="1" applyBorder="1" applyAlignment="1">
      <alignment vertical="center"/>
    </xf>
    <xf numFmtId="49" fontId="39" fillId="22" borderId="1" xfId="0" applyNumberFormat="1" applyFont="1" applyFill="1" applyBorder="1" applyAlignment="1">
      <alignment horizontal="right" vertical="center"/>
    </xf>
    <xf numFmtId="49" fontId="40" fillId="22" borderId="1" xfId="0" applyNumberFormat="1" applyFont="1" applyFill="1" applyBorder="1" applyAlignment="1">
      <alignment horizontal="right" vertical="center"/>
    </xf>
    <xf numFmtId="166" fontId="46" fillId="22" borderId="1" xfId="1" applyFont="1" applyFill="1" applyBorder="1" applyAlignment="1" applyProtection="1">
      <alignment horizontal="right" vertical="center" wrapText="1"/>
    </xf>
    <xf numFmtId="168" fontId="46" fillId="22" borderId="1" xfId="1" applyNumberFormat="1" applyFont="1" applyFill="1" applyBorder="1" applyAlignment="1" applyProtection="1">
      <alignment vertical="center"/>
    </xf>
    <xf numFmtId="4" fontId="8" fillId="22" borderId="1" xfId="0" applyNumberFormat="1" applyFont="1" applyFill="1" applyBorder="1" applyAlignment="1">
      <alignment vertical="center"/>
    </xf>
    <xf numFmtId="4" fontId="10" fillId="22" borderId="1" xfId="0" applyNumberFormat="1" applyFont="1" applyFill="1" applyBorder="1" applyAlignment="1">
      <alignment vertical="center"/>
    </xf>
    <xf numFmtId="167" fontId="39" fillId="22" borderId="1" xfId="1" applyNumberFormat="1" applyFont="1" applyFill="1" applyBorder="1" applyAlignment="1" applyProtection="1">
      <alignment horizontal="right" vertical="center" wrapText="1"/>
    </xf>
    <xf numFmtId="167" fontId="40" fillId="22" borderId="1" xfId="1" applyNumberFormat="1" applyFont="1" applyFill="1" applyBorder="1" applyAlignment="1" applyProtection="1">
      <alignment horizontal="right" vertical="center" wrapText="1"/>
    </xf>
    <xf numFmtId="49" fontId="8" fillId="10" borderId="1" xfId="0" applyNumberFormat="1" applyFont="1" applyFill="1" applyBorder="1" applyAlignment="1">
      <alignment horizontal="right" vertical="center"/>
    </xf>
    <xf numFmtId="49" fontId="8" fillId="10" borderId="2" xfId="0" applyNumberFormat="1" applyFont="1" applyFill="1" applyBorder="1" applyAlignment="1">
      <alignment horizontal="right" vertical="center"/>
    </xf>
    <xf numFmtId="167" fontId="46" fillId="22" borderId="1" xfId="1" applyNumberFormat="1" applyFont="1" applyFill="1" applyBorder="1" applyAlignment="1" applyProtection="1">
      <alignment horizontal="right" vertical="center" wrapText="1"/>
    </xf>
    <xf numFmtId="167" fontId="47" fillId="22" borderId="1" xfId="1" applyNumberFormat="1" applyFont="1" applyFill="1" applyBorder="1" applyAlignment="1" applyProtection="1">
      <alignment horizontal="right" vertical="center" wrapText="1"/>
    </xf>
    <xf numFmtId="167" fontId="46" fillId="22" borderId="1" xfId="1" applyNumberFormat="1" applyFont="1" applyFill="1" applyBorder="1" applyAlignment="1" applyProtection="1">
      <alignment horizontal="right" vertical="center"/>
    </xf>
    <xf numFmtId="167" fontId="47" fillId="22" borderId="1" xfId="1" applyNumberFormat="1" applyFont="1" applyFill="1" applyBorder="1" applyAlignment="1" applyProtection="1">
      <alignment horizontal="right" vertical="center"/>
    </xf>
    <xf numFmtId="168" fontId="21" fillId="22" borderId="1" xfId="1" applyNumberFormat="1" applyFont="1" applyFill="1" applyBorder="1" applyAlignment="1" applyProtection="1">
      <alignment vertical="center"/>
    </xf>
    <xf numFmtId="166" fontId="7" fillId="22" borderId="2" xfId="1" applyFont="1" applyFill="1" applyBorder="1" applyAlignment="1" applyProtection="1">
      <alignment vertical="center" wrapText="1"/>
    </xf>
    <xf numFmtId="166" fontId="7" fillId="22" borderId="3" xfId="1" applyFont="1" applyFill="1" applyBorder="1" applyAlignment="1" applyProtection="1">
      <alignment vertical="center" wrapText="1"/>
    </xf>
    <xf numFmtId="167" fontId="18" fillId="22" borderId="1" xfId="1" applyNumberFormat="1" applyFont="1" applyFill="1" applyBorder="1" applyAlignment="1" applyProtection="1">
      <alignment horizontal="right" vertical="center" wrapText="1"/>
    </xf>
    <xf numFmtId="167" fontId="19" fillId="22" borderId="1" xfId="1" applyNumberFormat="1" applyFont="1" applyFill="1" applyBorder="1" applyAlignment="1" applyProtection="1">
      <alignment horizontal="right" vertical="center" wrapText="1"/>
    </xf>
    <xf numFmtId="167" fontId="20" fillId="22" borderId="1" xfId="1" applyNumberFormat="1" applyFont="1" applyFill="1" applyBorder="1" applyAlignment="1" applyProtection="1">
      <alignment horizontal="right" vertical="center" wrapText="1"/>
    </xf>
    <xf numFmtId="166" fontId="20" fillId="22" borderId="1" xfId="1" applyFont="1" applyFill="1" applyBorder="1" applyAlignment="1" applyProtection="1">
      <alignment horizontal="left" vertical="center" wrapText="1"/>
    </xf>
    <xf numFmtId="168" fontId="20" fillId="22" borderId="1" xfId="1" applyNumberFormat="1" applyFont="1" applyFill="1" applyBorder="1" applyAlignment="1" applyProtection="1">
      <alignment vertical="center" wrapText="1"/>
    </xf>
    <xf numFmtId="166" fontId="7" fillId="10" borderId="1" xfId="1" applyFont="1" applyFill="1" applyBorder="1" applyAlignment="1" applyProtection="1">
      <alignment vertical="center" wrapText="1"/>
    </xf>
    <xf numFmtId="167" fontId="18" fillId="22" borderId="1" xfId="1" applyNumberFormat="1" applyFont="1" applyFill="1" applyBorder="1" applyAlignment="1" applyProtection="1">
      <alignment horizontal="right" vertical="center"/>
    </xf>
    <xf numFmtId="167" fontId="19" fillId="22" borderId="1" xfId="1" applyNumberFormat="1" applyFont="1" applyFill="1" applyBorder="1" applyAlignment="1" applyProtection="1">
      <alignment horizontal="right" vertical="center"/>
    </xf>
    <xf numFmtId="166" fontId="18" fillId="22" borderId="1" xfId="1" applyFont="1" applyFill="1" applyBorder="1" applyAlignment="1" applyProtection="1">
      <alignment horizontal="right" vertical="center" wrapText="1"/>
    </xf>
    <xf numFmtId="168" fontId="18" fillId="22" borderId="1" xfId="1" applyNumberFormat="1" applyFont="1" applyFill="1" applyBorder="1" applyAlignment="1" applyProtection="1">
      <alignment vertical="center"/>
    </xf>
    <xf numFmtId="49" fontId="19" fillId="22" borderId="1" xfId="0" applyNumberFormat="1" applyFont="1" applyFill="1" applyBorder="1" applyAlignment="1">
      <alignment horizontal="right" vertical="center"/>
    </xf>
    <xf numFmtId="49" fontId="18" fillId="22" borderId="1" xfId="0" applyNumberFormat="1" applyFont="1" applyFill="1" applyBorder="1" applyAlignment="1">
      <alignment horizontal="right" vertical="center"/>
    </xf>
    <xf numFmtId="166" fontId="19" fillId="22" borderId="1" xfId="1" applyFont="1" applyFill="1" applyBorder="1" applyAlignment="1" applyProtection="1">
      <alignment vertical="center" wrapText="1"/>
    </xf>
    <xf numFmtId="4" fontId="19" fillId="22" borderId="1" xfId="0" applyNumberFormat="1" applyFont="1" applyFill="1" applyBorder="1" applyAlignment="1">
      <alignment vertical="center"/>
    </xf>
    <xf numFmtId="167" fontId="18" fillId="10" borderId="1" xfId="1" applyNumberFormat="1" applyFont="1" applyFill="1" applyBorder="1" applyAlignment="1" applyProtection="1">
      <alignment horizontal="right" vertical="center" wrapText="1"/>
    </xf>
    <xf numFmtId="167" fontId="19" fillId="10" borderId="1" xfId="1" applyNumberFormat="1" applyFont="1" applyFill="1" applyBorder="1" applyAlignment="1" applyProtection="1">
      <alignment horizontal="right" vertical="center" wrapText="1"/>
    </xf>
    <xf numFmtId="166" fontId="18" fillId="10" borderId="1" xfId="1" applyFont="1" applyFill="1" applyBorder="1" applyAlignment="1" applyProtection="1">
      <alignment horizontal="right" vertical="center" wrapText="1"/>
    </xf>
    <xf numFmtId="168" fontId="18" fillId="10" borderId="1" xfId="1" applyNumberFormat="1" applyFont="1" applyFill="1" applyBorder="1" applyAlignment="1" applyProtection="1">
      <alignment vertical="center"/>
    </xf>
    <xf numFmtId="168" fontId="18" fillId="22" borderId="1" xfId="1" applyNumberFormat="1" applyFont="1" applyFill="1" applyBorder="1" applyAlignment="1" applyProtection="1">
      <alignment vertical="center" wrapText="1"/>
    </xf>
    <xf numFmtId="168" fontId="21" fillId="22" borderId="1" xfId="1" applyNumberFormat="1" applyFont="1" applyFill="1" applyBorder="1" applyAlignment="1" applyProtection="1">
      <alignment vertical="center" wrapText="1"/>
    </xf>
    <xf numFmtId="168" fontId="20" fillId="10" borderId="1" xfId="1" applyNumberFormat="1" applyFont="1" applyFill="1" applyBorder="1" applyAlignment="1" applyProtection="1">
      <alignment vertical="center" wrapText="1"/>
    </xf>
    <xf numFmtId="166" fontId="35" fillId="10" borderId="1" xfId="1" applyFont="1" applyFill="1" applyBorder="1" applyAlignment="1" applyProtection="1">
      <alignment horizontal="right" vertical="center" wrapText="1"/>
    </xf>
    <xf numFmtId="167" fontId="32" fillId="22" borderId="1" xfId="1" applyNumberFormat="1" applyFont="1" applyFill="1" applyBorder="1" applyAlignment="1" applyProtection="1">
      <alignment horizontal="right" vertical="center"/>
    </xf>
    <xf numFmtId="167" fontId="33" fillId="22" borderId="1" xfId="1" applyNumberFormat="1" applyFont="1" applyFill="1" applyBorder="1" applyAlignment="1" applyProtection="1">
      <alignment horizontal="right" vertical="center"/>
    </xf>
    <xf numFmtId="167" fontId="32" fillId="22" borderId="1" xfId="1" applyNumberFormat="1" applyFont="1" applyFill="1" applyBorder="1" applyAlignment="1" applyProtection="1">
      <alignment horizontal="right" vertical="center" wrapText="1"/>
    </xf>
    <xf numFmtId="167" fontId="33" fillId="22" borderId="1" xfId="1" applyNumberFormat="1" applyFont="1" applyFill="1" applyBorder="1" applyAlignment="1" applyProtection="1">
      <alignment horizontal="right" vertical="center" wrapText="1"/>
    </xf>
    <xf numFmtId="166" fontId="33" fillId="22" borderId="1" xfId="1" applyFont="1" applyFill="1" applyBorder="1" applyAlignment="1" applyProtection="1">
      <alignment horizontal="left" vertical="center" wrapText="1"/>
    </xf>
    <xf numFmtId="168" fontId="33" fillId="22" borderId="1" xfId="1" applyNumberFormat="1" applyFont="1" applyFill="1" applyBorder="1" applyAlignment="1" applyProtection="1">
      <alignment vertical="center" wrapText="1"/>
    </xf>
    <xf numFmtId="166" fontId="32" fillId="22" borderId="1" xfId="1" applyFont="1" applyFill="1" applyBorder="1" applyAlignment="1" applyProtection="1">
      <alignment horizontal="right" vertical="center" wrapText="1"/>
    </xf>
    <xf numFmtId="168" fontId="32" fillId="22" borderId="1" xfId="1" applyNumberFormat="1" applyFont="1" applyFill="1" applyBorder="1" applyAlignment="1" applyProtection="1">
      <alignment vertical="center"/>
    </xf>
    <xf numFmtId="168" fontId="44" fillId="10" borderId="1" xfId="1" applyNumberFormat="1" applyFont="1" applyFill="1" applyBorder="1" applyAlignment="1" applyProtection="1">
      <alignment vertical="center"/>
    </xf>
    <xf numFmtId="167" fontId="21" fillId="22" borderId="1" xfId="1" applyNumberFormat="1" applyFont="1" applyFill="1" applyBorder="1" applyAlignment="1" applyProtection="1">
      <alignment horizontal="right" vertical="center" wrapText="1"/>
    </xf>
    <xf numFmtId="167" fontId="35" fillId="22" borderId="1" xfId="1" applyNumberFormat="1" applyFont="1" applyFill="1" applyBorder="1" applyAlignment="1" applyProtection="1">
      <alignment horizontal="right" vertical="center" wrapText="1"/>
    </xf>
    <xf numFmtId="167" fontId="36" fillId="22" borderId="1" xfId="1" applyNumberFormat="1" applyFont="1" applyFill="1" applyBorder="1" applyAlignment="1" applyProtection="1">
      <alignment horizontal="right" vertical="center" wrapText="1"/>
    </xf>
    <xf numFmtId="168" fontId="35" fillId="22" borderId="1" xfId="1" applyNumberFormat="1" applyFont="1" applyFill="1" applyBorder="1" applyAlignment="1" applyProtection="1">
      <alignment vertical="center"/>
    </xf>
    <xf numFmtId="166" fontId="5" fillId="22" borderId="1" xfId="1" applyFont="1" applyFill="1" applyBorder="1" applyAlignment="1" applyProtection="1">
      <alignment horizontal="left" vertical="center" wrapText="1"/>
    </xf>
    <xf numFmtId="167" fontId="5" fillId="10" borderId="1" xfId="1" applyNumberFormat="1" applyFont="1" applyFill="1" applyBorder="1" applyAlignment="1" applyProtection="1">
      <alignment horizontal="right" vertical="center"/>
    </xf>
    <xf numFmtId="167" fontId="6" fillId="10" borderId="1" xfId="1" applyNumberFormat="1" applyFont="1" applyFill="1" applyBorder="1" applyAlignment="1" applyProtection="1">
      <alignment horizontal="right" vertical="center"/>
    </xf>
    <xf numFmtId="167" fontId="5" fillId="10" borderId="1" xfId="1" applyNumberFormat="1" applyFont="1" applyFill="1" applyBorder="1" applyAlignment="1" applyProtection="1">
      <alignment horizontal="right" vertical="center" wrapText="1"/>
    </xf>
    <xf numFmtId="167" fontId="6" fillId="10" borderId="1" xfId="1" applyNumberFormat="1" applyFont="1" applyFill="1" applyBorder="1" applyAlignment="1" applyProtection="1">
      <alignment horizontal="right" vertical="center" wrapText="1"/>
    </xf>
    <xf numFmtId="166" fontId="5" fillId="10" borderId="1" xfId="1" applyFont="1" applyFill="1" applyBorder="1" applyAlignment="1" applyProtection="1">
      <alignment vertical="center" wrapText="1"/>
    </xf>
    <xf numFmtId="168" fontId="5" fillId="10" borderId="1" xfId="1" applyNumberFormat="1" applyFont="1" applyFill="1" applyBorder="1" applyAlignment="1" applyProtection="1">
      <alignment vertical="center"/>
    </xf>
    <xf numFmtId="168" fontId="5" fillId="10" borderId="1" xfId="1" applyNumberFormat="1" applyFont="1" applyFill="1" applyBorder="1" applyAlignment="1" applyProtection="1">
      <alignment vertical="center" wrapText="1"/>
    </xf>
    <xf numFmtId="167" fontId="37" fillId="22" borderId="1" xfId="1" applyNumberFormat="1" applyFont="1" applyFill="1" applyBorder="1" applyAlignment="1" applyProtection="1">
      <alignment horizontal="right" vertical="center"/>
    </xf>
    <xf numFmtId="167" fontId="38" fillId="22" borderId="1" xfId="1" applyNumberFormat="1" applyFont="1" applyFill="1" applyBorder="1" applyAlignment="1" applyProtection="1">
      <alignment horizontal="right" vertical="center"/>
    </xf>
    <xf numFmtId="167" fontId="37" fillId="22" borderId="1" xfId="1" applyNumberFormat="1" applyFont="1" applyFill="1" applyBorder="1" applyAlignment="1" applyProtection="1">
      <alignment horizontal="right" vertical="center" wrapText="1"/>
    </xf>
    <xf numFmtId="168" fontId="37" fillId="22" borderId="1" xfId="1" applyNumberFormat="1" applyFont="1" applyFill="1" applyBorder="1" applyAlignment="1" applyProtection="1">
      <alignment vertical="center"/>
    </xf>
    <xf numFmtId="166" fontId="43" fillId="10" borderId="0" xfId="1" applyFont="1" applyFill="1" applyBorder="1" applyAlignment="1" applyProtection="1">
      <alignment vertical="center"/>
    </xf>
    <xf numFmtId="166" fontId="42" fillId="10" borderId="0" xfId="1" applyFont="1" applyFill="1" applyBorder="1" applyAlignment="1" applyProtection="1">
      <alignment horizontal="center" vertical="center"/>
    </xf>
    <xf numFmtId="4" fontId="43" fillId="10" borderId="0" xfId="1" applyNumberFormat="1" applyFont="1" applyFill="1" applyBorder="1" applyAlignment="1" applyProtection="1">
      <alignment horizontal="right" vertical="center"/>
    </xf>
    <xf numFmtId="166" fontId="43" fillId="10" borderId="0" xfId="1" applyFont="1" applyFill="1" applyBorder="1" applyAlignment="1" applyProtection="1">
      <alignment horizontal="center" vertical="center"/>
    </xf>
    <xf numFmtId="4" fontId="42" fillId="10" borderId="0" xfId="1" applyNumberFormat="1" applyFont="1" applyFill="1" applyBorder="1" applyAlignment="1" applyProtection="1">
      <alignment horizontal="right" vertical="center"/>
    </xf>
    <xf numFmtId="166" fontId="9" fillId="10" borderId="0" xfId="1" applyFont="1" applyFill="1" applyBorder="1" applyAlignment="1" applyProtection="1">
      <alignment horizontal="center" vertical="center"/>
    </xf>
    <xf numFmtId="4" fontId="9" fillId="10" borderId="0" xfId="1" applyNumberFormat="1" applyFont="1" applyFill="1" applyBorder="1" applyAlignment="1" applyProtection="1">
      <alignment horizontal="right" vertical="center"/>
    </xf>
    <xf numFmtId="166" fontId="9" fillId="10" borderId="0" xfId="1" applyFont="1" applyFill="1" applyBorder="1" applyAlignment="1" applyProtection="1">
      <alignment horizontal="center" vertical="center" wrapText="1"/>
    </xf>
    <xf numFmtId="4" fontId="9" fillId="10" borderId="0" xfId="1" applyNumberFormat="1" applyFont="1" applyFill="1" applyBorder="1" applyAlignment="1" applyProtection="1">
      <alignment horizontal="right" vertical="center" wrapText="1"/>
    </xf>
    <xf numFmtId="166" fontId="9" fillId="10" borderId="0" xfId="1" applyFont="1" applyFill="1" applyBorder="1" applyAlignment="1" applyProtection="1">
      <alignment horizontal="left" vertical="center"/>
    </xf>
    <xf numFmtId="167" fontId="50" fillId="10" borderId="1" xfId="1" applyNumberFormat="1" applyFont="1" applyFill="1" applyBorder="1" applyAlignment="1" applyProtection="1">
      <alignment horizontal="right" vertical="center"/>
    </xf>
    <xf numFmtId="167" fontId="35" fillId="10" borderId="1" xfId="1" applyNumberFormat="1" applyFont="1" applyFill="1" applyBorder="1" applyAlignment="1" applyProtection="1">
      <alignment horizontal="right" vertical="center"/>
    </xf>
    <xf numFmtId="167" fontId="7" fillId="29" borderId="1" xfId="1" applyNumberFormat="1" applyFont="1" applyFill="1" applyBorder="1" applyAlignment="1" applyProtection="1">
      <alignment horizontal="right" vertical="center" wrapText="1"/>
    </xf>
    <xf numFmtId="167" fontId="39" fillId="22" borderId="1" xfId="1" applyNumberFormat="1" applyFont="1" applyFill="1" applyBorder="1" applyAlignment="1" applyProtection="1">
      <alignment horizontal="right" vertical="center"/>
    </xf>
    <xf numFmtId="167" fontId="39" fillId="10" borderId="1" xfId="1" applyNumberFormat="1" applyFont="1" applyFill="1" applyBorder="1" applyAlignment="1" applyProtection="1">
      <alignment horizontal="right" vertical="center" wrapText="1"/>
    </xf>
    <xf numFmtId="167" fontId="7" fillId="29" borderId="1" xfId="1" applyNumberFormat="1" applyFont="1" applyFill="1" applyBorder="1" applyAlignment="1" applyProtection="1">
      <alignment horizontal="right" vertical="center"/>
    </xf>
    <xf numFmtId="167" fontId="7" fillId="13" borderId="1" xfId="1" applyNumberFormat="1" applyFont="1" applyFill="1" applyBorder="1" applyAlignment="1" applyProtection="1">
      <alignment horizontal="right" vertical="center"/>
    </xf>
    <xf numFmtId="167" fontId="21" fillId="22" borderId="1" xfId="1" applyNumberFormat="1" applyFont="1" applyFill="1" applyBorder="1" applyAlignment="1" applyProtection="1">
      <alignment horizontal="right" vertical="center"/>
    </xf>
    <xf numFmtId="166" fontId="52" fillId="0" borderId="0" xfId="1" applyFont="1" applyBorder="1" applyAlignment="1" applyProtection="1">
      <alignment horizontal="left" vertical="center" wrapText="1"/>
    </xf>
    <xf numFmtId="166" fontId="25" fillId="0" borderId="0" xfId="1" applyFont="1" applyBorder="1" applyAlignment="1" applyProtection="1">
      <alignment horizontal="center" vertical="center"/>
    </xf>
    <xf numFmtId="166" fontId="9" fillId="0" borderId="0" xfId="1" applyFont="1" applyBorder="1" applyAlignment="1" applyProtection="1">
      <alignment horizontal="center" vertical="center"/>
    </xf>
    <xf numFmtId="166" fontId="13" fillId="5" borderId="1" xfId="1" applyFont="1" applyFill="1" applyBorder="1" applyAlignment="1" applyProtection="1">
      <alignment horizontal="center" vertical="center" wrapText="1"/>
    </xf>
    <xf numFmtId="166" fontId="13" fillId="5" borderId="1" xfId="1" applyFont="1" applyFill="1" applyBorder="1" applyAlignment="1" applyProtection="1">
      <alignment horizontal="center" vertical="center"/>
    </xf>
    <xf numFmtId="166" fontId="13" fillId="5" borderId="9" xfId="1" applyFont="1" applyFill="1" applyBorder="1" applyAlignment="1" applyProtection="1">
      <alignment horizontal="center" vertical="center"/>
    </xf>
    <xf numFmtId="166" fontId="13" fillId="5" borderId="10" xfId="1" applyFont="1" applyFill="1" applyBorder="1" applyAlignment="1" applyProtection="1">
      <alignment horizontal="center" vertical="center"/>
    </xf>
    <xf numFmtId="166" fontId="13" fillId="5" borderId="11" xfId="1" applyFont="1" applyFill="1" applyBorder="1" applyAlignment="1" applyProtection="1">
      <alignment horizontal="center" vertical="center"/>
    </xf>
    <xf numFmtId="166" fontId="13" fillId="5" borderId="12" xfId="1" applyFont="1" applyFill="1" applyBorder="1" applyAlignment="1" applyProtection="1">
      <alignment horizontal="center" vertical="center"/>
    </xf>
    <xf numFmtId="166" fontId="13" fillId="5" borderId="13" xfId="1" applyFont="1" applyFill="1" applyBorder="1" applyAlignment="1" applyProtection="1">
      <alignment horizontal="center" vertical="center"/>
    </xf>
    <xf numFmtId="166" fontId="13" fillId="5" borderId="14" xfId="1" applyFont="1" applyFill="1" applyBorder="1" applyAlignment="1" applyProtection="1">
      <alignment horizontal="center" vertical="center"/>
    </xf>
    <xf numFmtId="0" fontId="55" fillId="10" borderId="0" xfId="0" applyFont="1" applyFill="1" applyAlignment="1">
      <alignment horizontal="left" vertical="center" wrapText="1"/>
    </xf>
    <xf numFmtId="166" fontId="13" fillId="0" borderId="0" xfId="1" applyFont="1" applyBorder="1" applyAlignment="1" applyProtection="1">
      <alignment horizontal="left"/>
    </xf>
    <xf numFmtId="166" fontId="14" fillId="15" borderId="1" xfId="1" applyFont="1" applyFill="1" applyBorder="1" applyAlignment="1" applyProtection="1">
      <alignment horizontal="center" vertical="center" textRotation="90" wrapText="1"/>
    </xf>
    <xf numFmtId="166" fontId="13" fillId="15" borderId="1" xfId="1" applyFont="1" applyFill="1" applyBorder="1" applyAlignment="1" applyProtection="1">
      <alignment horizontal="center" vertical="center"/>
    </xf>
    <xf numFmtId="166" fontId="13" fillId="15" borderId="1" xfId="1" applyFont="1" applyFill="1" applyBorder="1" applyAlignment="1" applyProtection="1">
      <alignment horizontal="center" vertical="center" wrapText="1"/>
    </xf>
    <xf numFmtId="166" fontId="9" fillId="0" borderId="0" xfId="1" applyFont="1" applyBorder="1" applyAlignment="1" applyProtection="1">
      <alignment horizontal="center"/>
    </xf>
    <xf numFmtId="166" fontId="9" fillId="0" borderId="0" xfId="1" applyFont="1" applyBorder="1" applyAlignment="1" applyProtection="1">
      <alignment horizontal="left" wrapText="1"/>
    </xf>
    <xf numFmtId="166" fontId="53" fillId="0" borderId="0" xfId="1" applyFont="1" applyBorder="1" applyProtection="1"/>
    <xf numFmtId="166" fontId="14" fillId="15" borderId="15" xfId="1" applyFont="1" applyFill="1" applyBorder="1" applyAlignment="1" applyProtection="1">
      <alignment horizontal="center" vertical="center" textRotation="90" wrapText="1"/>
    </xf>
    <xf numFmtId="166" fontId="13" fillId="15" borderId="15" xfId="1" applyFont="1" applyFill="1" applyBorder="1" applyAlignment="1" applyProtection="1">
      <alignment horizontal="center" vertical="center"/>
    </xf>
    <xf numFmtId="166" fontId="55" fillId="0" borderId="0" xfId="1" applyFont="1" applyAlignment="1">
      <alignment wrapText="1"/>
    </xf>
    <xf numFmtId="166" fontId="7" fillId="22" borderId="2" xfId="1" applyFont="1" applyFill="1" applyBorder="1" applyAlignment="1" applyProtection="1">
      <alignment horizontal="left" vertical="center" wrapText="1"/>
    </xf>
    <xf numFmtId="166" fontId="7" fillId="22" borderId="3" xfId="1" applyFont="1" applyFill="1" applyBorder="1" applyAlignment="1" applyProtection="1">
      <alignment horizontal="left" vertical="center" wrapText="1"/>
    </xf>
    <xf numFmtId="166" fontId="10" fillId="0" borderId="0" xfId="1" applyFont="1" applyBorder="1" applyAlignment="1" applyProtection="1">
      <alignment horizontal="left" vertical="center" wrapText="1"/>
    </xf>
    <xf numFmtId="166" fontId="7" fillId="22" borderId="2" xfId="1" applyFont="1" applyFill="1" applyBorder="1" applyAlignment="1" applyProtection="1">
      <alignment vertical="center" wrapText="1"/>
    </xf>
    <xf numFmtId="166" fontId="7" fillId="22" borderId="3" xfId="1" applyFont="1" applyFill="1" applyBorder="1" applyAlignment="1" applyProtection="1">
      <alignment vertical="center" wrapText="1"/>
    </xf>
    <xf numFmtId="166" fontId="18" fillId="22" borderId="2" xfId="1" applyFont="1" applyFill="1" applyBorder="1" applyAlignment="1" applyProtection="1">
      <alignment vertical="center" wrapText="1"/>
    </xf>
    <xf numFmtId="166" fontId="18" fillId="22" borderId="3" xfId="1" applyFont="1" applyFill="1" applyBorder="1" applyAlignment="1" applyProtection="1">
      <alignment vertical="center" wrapText="1"/>
    </xf>
    <xf numFmtId="166" fontId="18" fillId="22" borderId="2" xfId="1" applyFont="1" applyFill="1" applyBorder="1" applyAlignment="1" applyProtection="1">
      <alignment horizontal="left" vertical="center" wrapText="1"/>
    </xf>
    <xf numFmtId="166" fontId="18" fillId="22" borderId="3" xfId="1" applyFont="1" applyFill="1" applyBorder="1" applyAlignment="1" applyProtection="1">
      <alignment horizontal="left" vertical="center" wrapText="1"/>
    </xf>
    <xf numFmtId="167" fontId="18" fillId="22" borderId="2" xfId="1" applyNumberFormat="1" applyFont="1" applyFill="1" applyBorder="1" applyAlignment="1" applyProtection="1">
      <alignment horizontal="left" vertical="center" wrapText="1"/>
    </xf>
    <xf numFmtId="167" fontId="18" fillId="22" borderId="3" xfId="1" applyNumberFormat="1" applyFont="1" applyFill="1" applyBorder="1" applyAlignment="1" applyProtection="1">
      <alignment horizontal="left" vertical="center" wrapText="1"/>
    </xf>
    <xf numFmtId="166" fontId="18" fillId="10" borderId="2" xfId="1" applyFont="1" applyFill="1" applyBorder="1" applyAlignment="1" applyProtection="1">
      <alignment horizontal="left" vertical="center" wrapText="1"/>
    </xf>
    <xf numFmtId="166" fontId="18" fillId="10" borderId="3" xfId="1" applyFont="1" applyFill="1" applyBorder="1" applyAlignment="1" applyProtection="1">
      <alignment horizontal="left" vertical="center" wrapText="1"/>
    </xf>
    <xf numFmtId="167" fontId="35" fillId="22" borderId="2" xfId="1" applyNumberFormat="1" applyFont="1" applyFill="1" applyBorder="1" applyAlignment="1" applyProtection="1">
      <alignment horizontal="left" vertical="center" wrapText="1"/>
    </xf>
    <xf numFmtId="167" fontId="35" fillId="22" borderId="3" xfId="1" applyNumberFormat="1" applyFont="1" applyFill="1" applyBorder="1" applyAlignment="1" applyProtection="1">
      <alignment horizontal="left" vertical="center" wrapText="1"/>
    </xf>
    <xf numFmtId="166" fontId="37" fillId="22" borderId="2" xfId="1" applyFont="1" applyFill="1" applyBorder="1" applyAlignment="1" applyProtection="1">
      <alignment vertical="center" wrapText="1"/>
    </xf>
    <xf numFmtId="166" fontId="37" fillId="22" borderId="3" xfId="1" applyFont="1" applyFill="1" applyBorder="1" applyAlignment="1" applyProtection="1">
      <alignment vertical="center" wrapText="1"/>
    </xf>
    <xf numFmtId="166" fontId="32" fillId="22" borderId="2" xfId="1" applyFont="1" applyFill="1" applyBorder="1" applyAlignment="1" applyProtection="1">
      <alignment horizontal="left" vertical="center" wrapText="1"/>
    </xf>
    <xf numFmtId="166" fontId="32" fillId="22" borderId="3" xfId="1" applyFont="1" applyFill="1" applyBorder="1" applyAlignment="1" applyProtection="1">
      <alignment horizontal="left" vertical="center" wrapText="1"/>
    </xf>
    <xf numFmtId="166" fontId="35" fillId="10" borderId="2" xfId="1" applyFont="1" applyFill="1" applyBorder="1" applyAlignment="1" applyProtection="1">
      <alignment horizontal="left" vertical="center" wrapText="1"/>
    </xf>
    <xf numFmtId="166" fontId="35" fillId="10" borderId="3" xfId="1" applyFont="1" applyFill="1" applyBorder="1" applyAlignment="1" applyProtection="1">
      <alignment horizontal="left" vertical="center" wrapText="1"/>
    </xf>
    <xf numFmtId="166" fontId="10" fillId="0" borderId="0" xfId="1" applyFont="1" applyBorder="1" applyAlignment="1" applyProtection="1">
      <alignment vertical="center"/>
    </xf>
    <xf numFmtId="166" fontId="9" fillId="0" borderId="0" xfId="1" applyFont="1" applyBorder="1" applyAlignment="1" applyProtection="1">
      <alignment vertical="center"/>
    </xf>
    <xf numFmtId="166" fontId="7" fillId="22" borderId="1" xfId="1" applyFont="1" applyFill="1" applyBorder="1" applyAlignment="1" applyProtection="1">
      <alignment horizontal="left" vertical="center"/>
    </xf>
    <xf numFmtId="166" fontId="7" fillId="22" borderId="1" xfId="1" applyFont="1" applyFill="1" applyBorder="1" applyAlignment="1" applyProtection="1">
      <alignment horizontal="left" vertical="center" wrapText="1"/>
    </xf>
    <xf numFmtId="166" fontId="7" fillId="22" borderId="1" xfId="1" applyFont="1" applyFill="1" applyBorder="1" applyAlignment="1" applyProtection="1">
      <alignment vertical="center" wrapText="1"/>
    </xf>
    <xf numFmtId="166" fontId="7" fillId="10" borderId="1" xfId="1" applyFont="1" applyFill="1" applyBorder="1" applyAlignment="1" applyProtection="1">
      <alignment horizontal="left" vertical="center" wrapText="1"/>
    </xf>
    <xf numFmtId="167" fontId="7" fillId="10" borderId="1" xfId="1" applyNumberFormat="1" applyFont="1" applyFill="1" applyBorder="1" applyAlignment="1" applyProtection="1">
      <alignment horizontal="left" vertical="center" wrapText="1"/>
    </xf>
    <xf numFmtId="167" fontId="7" fillId="10" borderId="2" xfId="1" applyNumberFormat="1" applyFont="1" applyFill="1" applyBorder="1" applyAlignment="1" applyProtection="1">
      <alignment horizontal="left" vertical="center" wrapText="1"/>
    </xf>
    <xf numFmtId="167" fontId="7" fillId="10" borderId="3" xfId="1" applyNumberFormat="1" applyFont="1" applyFill="1" applyBorder="1" applyAlignment="1" applyProtection="1">
      <alignment horizontal="left" vertical="center" wrapText="1"/>
    </xf>
    <xf numFmtId="166" fontId="50" fillId="10" borderId="2" xfId="1" applyFont="1" applyFill="1" applyBorder="1" applyAlignment="1" applyProtection="1">
      <alignment horizontal="left" vertical="center" wrapText="1"/>
    </xf>
    <xf numFmtId="166" fontId="50" fillId="10" borderId="3" xfId="1" applyFont="1" applyFill="1" applyBorder="1" applyAlignment="1" applyProtection="1">
      <alignment horizontal="left" vertical="center" wrapText="1"/>
    </xf>
    <xf numFmtId="166" fontId="13" fillId="0" borderId="0" xfId="1" applyFont="1" applyBorder="1" applyAlignment="1" applyProtection="1">
      <alignment horizontal="center" vertical="center"/>
    </xf>
    <xf numFmtId="166" fontId="9" fillId="20" borderId="15" xfId="1" applyFont="1" applyFill="1" applyBorder="1" applyAlignment="1" applyProtection="1">
      <alignment horizontal="center" vertical="center" textRotation="90"/>
    </xf>
    <xf numFmtId="166" fontId="9" fillId="20" borderId="16" xfId="1" applyFont="1" applyFill="1" applyBorder="1" applyAlignment="1" applyProtection="1">
      <alignment horizontal="center" vertical="center" textRotation="90"/>
    </xf>
    <xf numFmtId="166" fontId="9" fillId="20" borderId="17" xfId="1" applyFont="1" applyFill="1" applyBorder="1" applyAlignment="1" applyProtection="1">
      <alignment horizontal="center" vertical="center" textRotation="90"/>
    </xf>
    <xf numFmtId="166" fontId="9" fillId="20" borderId="1" xfId="1" applyFont="1" applyFill="1" applyBorder="1" applyAlignment="1" applyProtection="1">
      <alignment horizontal="center" vertical="center" textRotation="90"/>
    </xf>
    <xf numFmtId="166" fontId="10" fillId="20" borderId="1" xfId="1" applyFont="1" applyFill="1" applyBorder="1" applyAlignment="1" applyProtection="1">
      <alignment horizontal="center" vertical="center" textRotation="90"/>
    </xf>
    <xf numFmtId="169" fontId="9" fillId="20" borderId="1" xfId="1" applyNumberFormat="1" applyFont="1" applyFill="1" applyBorder="1" applyAlignment="1" applyProtection="1">
      <alignment horizontal="center" vertical="center" wrapText="1"/>
    </xf>
    <xf numFmtId="166" fontId="9" fillId="20" borderId="1" xfId="1" applyFont="1" applyFill="1" applyBorder="1" applyAlignment="1" applyProtection="1">
      <alignment horizontal="center" vertical="center"/>
    </xf>
    <xf numFmtId="166" fontId="54" fillId="20" borderId="1" xfId="1" applyFont="1" applyFill="1" applyBorder="1" applyAlignment="1" applyProtection="1">
      <alignment horizontal="center" vertical="center" textRotation="90" wrapText="1"/>
    </xf>
    <xf numFmtId="167" fontId="35" fillId="2" borderId="2" xfId="1" applyNumberFormat="1" applyFont="1" applyFill="1" applyBorder="1" applyAlignment="1" applyProtection="1">
      <alignment horizontal="left" vertical="center" wrapText="1"/>
    </xf>
    <xf numFmtId="167" fontId="35" fillId="2" borderId="3" xfId="1" applyNumberFormat="1" applyFont="1" applyFill="1" applyBorder="1" applyAlignment="1" applyProtection="1">
      <alignment horizontal="left" vertical="center" wrapText="1"/>
    </xf>
    <xf numFmtId="167" fontId="5" fillId="22" borderId="1" xfId="1" applyNumberFormat="1" applyFont="1" applyFill="1" applyBorder="1" applyAlignment="1" applyProtection="1">
      <alignment vertical="center" wrapText="1"/>
    </xf>
    <xf numFmtId="166" fontId="21" fillId="10" borderId="1" xfId="1" applyFont="1" applyFill="1" applyBorder="1" applyAlignment="1" applyProtection="1">
      <alignment horizontal="left" vertical="center" wrapText="1"/>
    </xf>
    <xf numFmtId="166" fontId="46" fillId="22" borderId="2" xfId="1" applyFont="1" applyFill="1" applyBorder="1" applyAlignment="1" applyProtection="1">
      <alignment horizontal="left" vertical="center" wrapText="1"/>
    </xf>
    <xf numFmtId="166" fontId="46" fillId="22" borderId="3" xfId="1" applyFont="1" applyFill="1" applyBorder="1" applyAlignment="1" applyProtection="1">
      <alignment horizontal="left" vertical="center" wrapText="1"/>
    </xf>
    <xf numFmtId="166" fontId="46" fillId="22" borderId="2" xfId="1" applyFont="1" applyFill="1" applyBorder="1" applyAlignment="1" applyProtection="1">
      <alignment vertical="center" wrapText="1"/>
    </xf>
    <xf numFmtId="166" fontId="46" fillId="22" borderId="3" xfId="1" applyFont="1" applyFill="1" applyBorder="1" applyAlignment="1" applyProtection="1">
      <alignment vertical="center" wrapText="1"/>
    </xf>
    <xf numFmtId="166" fontId="7" fillId="10" borderId="2" xfId="1" applyFont="1" applyFill="1" applyBorder="1" applyAlignment="1" applyProtection="1">
      <alignment vertical="center" wrapText="1"/>
    </xf>
    <xf numFmtId="166" fontId="7" fillId="10" borderId="3" xfId="1" applyFont="1" applyFill="1" applyBorder="1" applyAlignment="1" applyProtection="1">
      <alignment vertical="center" wrapText="1"/>
    </xf>
  </cellXfs>
  <cellStyles count="8">
    <cellStyle name="Excel Built-in Normal" xfId="1" xr:uid="{00000000-0005-0000-0000-000000000000}"/>
    <cellStyle name="Heading 3" xfId="2" xr:uid="{00000000-0005-0000-0000-000001000000}"/>
    <cellStyle name="Heading1" xfId="3" xr:uid="{00000000-0005-0000-0000-000002000000}"/>
    <cellStyle name="Normalno" xfId="0" builtinId="0"/>
    <cellStyle name="Obično 2" xfId="4" xr:uid="{00000000-0005-0000-0000-000004000000}"/>
    <cellStyle name="Result" xfId="5" xr:uid="{00000000-0005-0000-0000-000005000000}"/>
    <cellStyle name="Result2" xfId="6" xr:uid="{00000000-0005-0000-0000-000006000000}"/>
    <cellStyle name="Zarez 2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Q33"/>
  <sheetViews>
    <sheetView view="pageLayout" topLeftCell="A11" zoomScale="77" zoomScaleNormal="100" zoomScaleSheetLayoutView="85" zoomScalePageLayoutView="77" workbookViewId="0">
      <selection activeCell="B2" sqref="B2:G3"/>
    </sheetView>
  </sheetViews>
  <sheetFormatPr defaultColWidth="8.625" defaultRowHeight="14.25"/>
  <cols>
    <col min="1" max="1" width="8.625" style="19"/>
    <col min="2" max="2" width="4.75" style="19" customWidth="1"/>
    <col min="3" max="3" width="14.75" style="19" customWidth="1"/>
    <col min="4" max="4" width="46.75" style="19" customWidth="1"/>
    <col min="5" max="5" width="20.875" style="19" customWidth="1"/>
    <col min="6" max="6" width="21.125" style="19" customWidth="1"/>
    <col min="7" max="7" width="21.75" style="19" customWidth="1"/>
    <col min="8" max="8" width="5" style="19" customWidth="1"/>
    <col min="9" max="9" width="5.75" style="19" customWidth="1"/>
    <col min="10" max="10" width="6" style="19" customWidth="1"/>
    <col min="11" max="16384" width="8.625" style="19"/>
  </cols>
  <sheetData>
    <row r="1" spans="2:251" ht="8.25" hidden="1" customHeight="1"/>
    <row r="2" spans="2:251" ht="15" customHeight="1">
      <c r="B2" s="493" t="s">
        <v>497</v>
      </c>
      <c r="C2" s="493"/>
      <c r="D2" s="493"/>
      <c r="E2" s="493"/>
      <c r="F2" s="493"/>
      <c r="G2" s="493"/>
      <c r="H2" s="94"/>
      <c r="I2" s="94"/>
      <c r="J2" s="94"/>
    </row>
    <row r="3" spans="2:251" ht="36" customHeight="1">
      <c r="B3" s="493"/>
      <c r="C3" s="493"/>
      <c r="D3" s="493"/>
      <c r="E3" s="493"/>
      <c r="F3" s="493"/>
      <c r="G3" s="493"/>
      <c r="H3" s="94"/>
      <c r="I3" s="94"/>
      <c r="J3" s="94"/>
    </row>
    <row r="4" spans="2:251" ht="15.75">
      <c r="B4" s="94"/>
      <c r="D4" s="25"/>
    </row>
    <row r="5" spans="2:251" ht="18.75">
      <c r="B5" s="494" t="s">
        <v>480</v>
      </c>
      <c r="C5" s="494"/>
      <c r="D5" s="494"/>
      <c r="E5" s="494"/>
      <c r="F5" s="494"/>
      <c r="G5" s="494"/>
      <c r="H5" s="494"/>
      <c r="I5" s="158"/>
    </row>
    <row r="6" spans="2:251" ht="16.5" customHeight="1">
      <c r="C6" s="95"/>
      <c r="D6" s="96"/>
      <c r="E6" s="96"/>
      <c r="F6" s="96"/>
      <c r="G6" s="96"/>
      <c r="H6" s="96"/>
      <c r="I6" s="96"/>
    </row>
    <row r="7" spans="2:251" ht="15.75">
      <c r="C7" s="24" t="s">
        <v>0</v>
      </c>
      <c r="D7" s="24"/>
    </row>
    <row r="8" spans="2:251" ht="15.75" customHeight="1">
      <c r="B8" s="495" t="s">
        <v>1</v>
      </c>
      <c r="C8" s="495"/>
      <c r="D8" s="495"/>
      <c r="E8" s="495"/>
      <c r="F8" s="495"/>
      <c r="G8" s="495"/>
      <c r="H8" s="495"/>
      <c r="I8" s="77"/>
    </row>
    <row r="9" spans="2:251" ht="16.5" customHeight="1"/>
    <row r="10" spans="2:251" ht="54.75" customHeight="1">
      <c r="B10" s="504" t="s">
        <v>481</v>
      </c>
      <c r="C10" s="504"/>
      <c r="D10" s="504"/>
      <c r="E10" s="504"/>
      <c r="F10" s="504"/>
      <c r="G10" s="504"/>
      <c r="H10" s="504"/>
      <c r="I10" s="97"/>
      <c r="J10" s="97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</row>
    <row r="11" spans="2:251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</row>
    <row r="12" spans="2:251" ht="15" customHeight="1">
      <c r="C12" s="496" t="s">
        <v>2</v>
      </c>
      <c r="D12" s="497" t="s">
        <v>3</v>
      </c>
      <c r="E12" s="496" t="s">
        <v>478</v>
      </c>
      <c r="F12" s="501" t="s">
        <v>430</v>
      </c>
      <c r="G12" s="498" t="s">
        <v>479</v>
      </c>
      <c r="H12" s="84"/>
      <c r="I12" s="84"/>
    </row>
    <row r="13" spans="2:251">
      <c r="C13" s="496"/>
      <c r="D13" s="497"/>
      <c r="E13" s="496"/>
      <c r="F13" s="502"/>
      <c r="G13" s="499"/>
      <c r="H13" s="84"/>
      <c r="I13" s="84"/>
    </row>
    <row r="14" spans="2:251">
      <c r="C14" s="496"/>
      <c r="D14" s="497"/>
      <c r="E14" s="496"/>
      <c r="F14" s="503"/>
      <c r="G14" s="500"/>
      <c r="H14" s="98"/>
      <c r="I14" s="98"/>
    </row>
    <row r="15" spans="2:251">
      <c r="C15" s="99" t="s">
        <v>4</v>
      </c>
      <c r="D15" s="99" t="s">
        <v>5</v>
      </c>
      <c r="E15" s="99"/>
      <c r="F15" s="159"/>
      <c r="G15" s="275"/>
      <c r="H15" s="41"/>
      <c r="I15" s="41"/>
    </row>
    <row r="16" spans="2:251">
      <c r="C16" s="100">
        <v>6</v>
      </c>
      <c r="D16" s="100" t="s">
        <v>6</v>
      </c>
      <c r="E16" s="101">
        <f>SUM('OPĆI DIO A'!E13)</f>
        <v>1634083.2200000002</v>
      </c>
      <c r="F16" s="160">
        <f>'OPĆI DIO A'!F13</f>
        <v>-694770.42000000016</v>
      </c>
      <c r="G16" s="273">
        <f>+'OPĆI DIO A'!G15+'OPĆI DIO A'!G27+'OPĆI DIO A'!G32+'OPĆI DIO A'!G55+'OPĆI DIO A'!G70+'OPĆI DIO A'!G78+'OPĆI DIO A'!G86</f>
        <v>939312.8</v>
      </c>
      <c r="H16" s="102"/>
      <c r="I16" s="102"/>
    </row>
    <row r="17" spans="3:9">
      <c r="C17" s="100">
        <v>7</v>
      </c>
      <c r="D17" s="100" t="s">
        <v>7</v>
      </c>
      <c r="E17" s="101">
        <v>0</v>
      </c>
      <c r="F17" s="160">
        <v>0</v>
      </c>
      <c r="G17" s="273">
        <f>+'OPĆI DIO A'!G108</f>
        <v>4700</v>
      </c>
      <c r="H17" s="102"/>
      <c r="I17" s="102"/>
    </row>
    <row r="18" spans="3:9">
      <c r="C18" s="103" t="s">
        <v>8</v>
      </c>
      <c r="D18" s="103" t="s">
        <v>9</v>
      </c>
      <c r="E18" s="104">
        <f>SUM(E16:E17)</f>
        <v>1634083.2200000002</v>
      </c>
      <c r="F18" s="164">
        <f>SUM(F16,F17)</f>
        <v>-694770.42000000016</v>
      </c>
      <c r="G18" s="277">
        <f>SUM(G16,G17)</f>
        <v>944012.80000000005</v>
      </c>
      <c r="H18" s="105"/>
      <c r="I18" s="105"/>
    </row>
    <row r="19" spans="3:9">
      <c r="C19" s="100">
        <v>3</v>
      </c>
      <c r="D19" s="100" t="s">
        <v>10</v>
      </c>
      <c r="E19" s="101">
        <f>SUM('OPĆI DIO A'!E115)</f>
        <v>679938.95</v>
      </c>
      <c r="F19" s="160">
        <f>'OPĆI DIO A'!F115</f>
        <v>-114560.79000000004</v>
      </c>
      <c r="G19" s="276">
        <f>'OPĆI DIO A'!G115</f>
        <v>565378.15999999992</v>
      </c>
      <c r="H19" s="102"/>
      <c r="I19" s="102"/>
    </row>
    <row r="20" spans="3:9">
      <c r="C20" s="100">
        <v>4</v>
      </c>
      <c r="D20" s="100" t="s">
        <v>11</v>
      </c>
      <c r="E20" s="101">
        <f>SUM('OPĆI DIO A'!E122)</f>
        <v>1093503.22</v>
      </c>
      <c r="F20" s="160">
        <f>'OPĆI DIO A'!F122</f>
        <v>-693723.22</v>
      </c>
      <c r="G20" s="160">
        <f>'OPĆI DIO A'!G122</f>
        <v>399780</v>
      </c>
      <c r="H20" s="102"/>
      <c r="I20" s="102"/>
    </row>
    <row r="21" spans="3:9">
      <c r="C21" s="103" t="s">
        <v>12</v>
      </c>
      <c r="D21" s="103" t="s">
        <v>13</v>
      </c>
      <c r="E21" s="104">
        <f>SUM(E19:E20)</f>
        <v>1773442.17</v>
      </c>
      <c r="F21" s="104">
        <f>SUM(F19:F20)</f>
        <v>-808284.01</v>
      </c>
      <c r="G21" s="104">
        <f>SUM(G19:G20)</f>
        <v>965158.15999999992</v>
      </c>
      <c r="H21" s="105"/>
      <c r="I21" s="105"/>
    </row>
    <row r="22" spans="3:9">
      <c r="C22" s="100"/>
      <c r="D22" s="100"/>
      <c r="E22" s="101"/>
      <c r="F22" s="160"/>
      <c r="G22" s="273"/>
      <c r="H22" s="83"/>
      <c r="I22" s="83"/>
    </row>
    <row r="23" spans="3:9">
      <c r="C23" s="106" t="s">
        <v>14</v>
      </c>
      <c r="D23" s="106" t="s">
        <v>15</v>
      </c>
      <c r="E23" s="107">
        <f>E18-E21</f>
        <v>-139358.94999999972</v>
      </c>
      <c r="F23" s="162">
        <f>+F18-F21</f>
        <v>113513.58999999985</v>
      </c>
      <c r="G23" s="271">
        <f>G18-G21</f>
        <v>-21145.35999999987</v>
      </c>
      <c r="H23" s="83"/>
      <c r="I23" s="83"/>
    </row>
    <row r="24" spans="3:9">
      <c r="C24" s="100"/>
      <c r="D24" s="100"/>
      <c r="E24" s="101"/>
      <c r="F24" s="160"/>
      <c r="G24" s="273"/>
    </row>
    <row r="25" spans="3:9">
      <c r="C25" s="99" t="s">
        <v>16</v>
      </c>
      <c r="D25" s="99" t="s">
        <v>17</v>
      </c>
      <c r="E25" s="108"/>
      <c r="F25" s="161"/>
      <c r="G25" s="274"/>
      <c r="H25" s="41"/>
      <c r="I25" s="41"/>
    </row>
    <row r="26" spans="3:9">
      <c r="C26" s="111">
        <v>8</v>
      </c>
      <c r="D26" s="111" t="s">
        <v>18</v>
      </c>
      <c r="E26" s="113">
        <v>0</v>
      </c>
      <c r="F26" s="163">
        <v>0</v>
      </c>
      <c r="G26" s="272">
        <v>0</v>
      </c>
      <c r="H26" s="102"/>
      <c r="I26" s="102"/>
    </row>
    <row r="27" spans="3:9" ht="28.5">
      <c r="C27" s="111">
        <v>5</v>
      </c>
      <c r="D27" s="112" t="s">
        <v>108</v>
      </c>
      <c r="E27" s="113">
        <f>+'OPĆI DIO A'!E132</f>
        <v>0</v>
      </c>
      <c r="F27" s="163">
        <f>+'OPĆI DIO A'!F132</f>
        <v>10841.84</v>
      </c>
      <c r="G27" s="272">
        <f>+'OPĆI DIO A'!G132</f>
        <v>10841.84</v>
      </c>
      <c r="H27" s="102"/>
      <c r="I27" s="102"/>
    </row>
    <row r="28" spans="3:9">
      <c r="C28" s="114" t="s">
        <v>365</v>
      </c>
      <c r="D28" s="106" t="s">
        <v>366</v>
      </c>
      <c r="E28" s="107">
        <f>+E26-E27</f>
        <v>0</v>
      </c>
      <c r="F28" s="107">
        <f t="shared" ref="F28" si="0">+F26-F27</f>
        <v>-10841.84</v>
      </c>
      <c r="G28" s="107">
        <f>+G26-G27</f>
        <v>-10841.84</v>
      </c>
      <c r="H28" s="102"/>
      <c r="I28" s="102"/>
    </row>
    <row r="29" spans="3:9">
      <c r="C29" s="111"/>
      <c r="D29" s="111"/>
      <c r="E29" s="101"/>
      <c r="F29" s="160"/>
      <c r="G29" s="273"/>
      <c r="H29" s="102"/>
      <c r="I29" s="102"/>
    </row>
    <row r="30" spans="3:9">
      <c r="C30" s="99" t="s">
        <v>19</v>
      </c>
      <c r="D30" s="99" t="s">
        <v>20</v>
      </c>
      <c r="E30" s="108"/>
      <c r="F30" s="161"/>
      <c r="G30" s="274"/>
      <c r="H30" s="102"/>
      <c r="I30" s="102"/>
    </row>
    <row r="31" spans="3:9">
      <c r="C31" s="109" t="s">
        <v>363</v>
      </c>
      <c r="D31" s="109" t="s">
        <v>9</v>
      </c>
      <c r="E31" s="110">
        <f>E18+E26</f>
        <v>1634083.2200000002</v>
      </c>
      <c r="F31" s="110">
        <f>+G31-E31</f>
        <v>-690070.42000000016</v>
      </c>
      <c r="G31" s="110">
        <f>+G18+G26</f>
        <v>944012.80000000005</v>
      </c>
      <c r="H31" s="102"/>
      <c r="I31" s="102"/>
    </row>
    <row r="32" spans="3:9">
      <c r="C32" s="321" t="s">
        <v>364</v>
      </c>
      <c r="D32" s="321" t="s">
        <v>13</v>
      </c>
      <c r="E32" s="322">
        <f>E19+E20+E27</f>
        <v>1773442.17</v>
      </c>
      <c r="F32" s="322">
        <f>+G32-E32</f>
        <v>-797442.17</v>
      </c>
      <c r="G32" s="323">
        <f>+G21-G28</f>
        <v>975999.99999999988</v>
      </c>
      <c r="H32" s="102"/>
      <c r="I32" s="102"/>
    </row>
    <row r="33" spans="3:7">
      <c r="C33" s="320">
        <v>9</v>
      </c>
      <c r="D33" s="106" t="s">
        <v>15</v>
      </c>
      <c r="E33" s="324">
        <f>+E31-E32</f>
        <v>-139358.94999999972</v>
      </c>
      <c r="F33" s="324">
        <f t="shared" ref="F33:G33" si="1">+F31-F32</f>
        <v>107371.74999999988</v>
      </c>
      <c r="G33" s="324">
        <f t="shared" si="1"/>
        <v>-31987.199999999837</v>
      </c>
    </row>
  </sheetData>
  <sheetProtection selectLockedCells="1" selectUnlockedCells="1"/>
  <mergeCells count="9">
    <mergeCell ref="B2:G3"/>
    <mergeCell ref="B5:H5"/>
    <mergeCell ref="B8:H8"/>
    <mergeCell ref="C12:C14"/>
    <mergeCell ref="D12:D14"/>
    <mergeCell ref="E12:E14"/>
    <mergeCell ref="G12:G14"/>
    <mergeCell ref="F12:F14"/>
    <mergeCell ref="B10:H10"/>
  </mergeCells>
  <pageMargins left="0.25" right="0.25" top="0.75" bottom="0.75" header="0.3" footer="0.3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U145"/>
  <sheetViews>
    <sheetView showWhiteSpace="0" view="pageBreakPreview" topLeftCell="A140" zoomScale="110" zoomScaleNormal="100" zoomScaleSheetLayoutView="110" workbookViewId="0">
      <selection activeCell="G134" sqref="G134"/>
    </sheetView>
  </sheetViews>
  <sheetFormatPr defaultColWidth="8.625" defaultRowHeight="14.25"/>
  <cols>
    <col min="1" max="1" width="6" style="174" customWidth="1"/>
    <col min="2" max="2" width="8.625" style="174" customWidth="1"/>
    <col min="3" max="3" width="10.875" style="174" customWidth="1"/>
    <col min="4" max="4" width="71.75" style="116" customWidth="1"/>
    <col min="5" max="5" width="22" style="116" customWidth="1"/>
    <col min="6" max="6" width="20" style="116" customWidth="1"/>
    <col min="7" max="7" width="20.5" style="116" customWidth="1"/>
    <col min="8" max="8" width="5.125" style="116" customWidth="1"/>
    <col min="9" max="9" width="6.25" style="116" customWidth="1"/>
    <col min="10" max="10" width="7" style="116" customWidth="1"/>
    <col min="11" max="11" width="11.625" style="116" customWidth="1"/>
    <col min="12" max="12" width="8.625" style="116"/>
    <col min="13" max="13" width="8.25" style="116" customWidth="1"/>
    <col min="14" max="16384" width="8.625" style="116"/>
  </cols>
  <sheetData>
    <row r="2" spans="1:255" ht="15.75" customHeight="1">
      <c r="A2" s="509" t="s">
        <v>21</v>
      </c>
      <c r="B2" s="509"/>
      <c r="C2" s="509"/>
      <c r="D2" s="509"/>
      <c r="E2" s="509"/>
      <c r="F2" s="509"/>
      <c r="G2" s="509"/>
      <c r="H2" s="509"/>
      <c r="I2" s="509"/>
      <c r="J2" s="153"/>
    </row>
    <row r="3" spans="1:255">
      <c r="A3" s="172"/>
      <c r="B3" s="172"/>
      <c r="C3" s="172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</row>
    <row r="4" spans="1:255" ht="15" customHeight="1">
      <c r="A4" s="514" t="s">
        <v>447</v>
      </c>
      <c r="B4" s="514"/>
      <c r="C4" s="514"/>
      <c r="D4" s="514"/>
      <c r="E4" s="514"/>
      <c r="F4" s="514"/>
      <c r="G4" s="514"/>
      <c r="H4" s="514"/>
      <c r="I4" s="118"/>
      <c r="J4" s="118"/>
    </row>
    <row r="5" spans="1:255" ht="18" customHeight="1">
      <c r="A5" s="514"/>
      <c r="B5" s="514"/>
      <c r="C5" s="514"/>
      <c r="D5" s="514"/>
      <c r="E5" s="514"/>
      <c r="F5" s="514"/>
      <c r="G5" s="514"/>
      <c r="H5" s="514"/>
      <c r="I5" s="118"/>
      <c r="J5" s="118"/>
    </row>
    <row r="6" spans="1:255" ht="18" customHeight="1">
      <c r="A6" s="173"/>
      <c r="B6" s="173"/>
      <c r="C6" s="173"/>
      <c r="D6" s="119"/>
      <c r="E6" s="119"/>
      <c r="F6" s="119"/>
      <c r="G6" s="119"/>
      <c r="H6" s="118"/>
      <c r="I6" s="118"/>
      <c r="J6" s="118"/>
    </row>
    <row r="7" spans="1:255" ht="18" customHeight="1">
      <c r="A7" s="510" t="s">
        <v>22</v>
      </c>
      <c r="B7" s="510"/>
      <c r="C7" s="510"/>
      <c r="D7" s="510"/>
      <c r="E7" s="510"/>
      <c r="F7" s="510"/>
      <c r="G7" s="510"/>
      <c r="H7" s="118"/>
      <c r="I7" s="118"/>
      <c r="J7" s="118"/>
    </row>
    <row r="8" spans="1:255" ht="18">
      <c r="B8" s="511"/>
      <c r="C8" s="511"/>
      <c r="D8" s="511"/>
    </row>
    <row r="9" spans="1:255" ht="15.75" customHeight="1">
      <c r="A9" s="512" t="s">
        <v>23</v>
      </c>
      <c r="B9" s="512" t="s">
        <v>24</v>
      </c>
      <c r="C9" s="512" t="s">
        <v>25</v>
      </c>
      <c r="D9" s="513" t="s">
        <v>26</v>
      </c>
      <c r="E9" s="508" t="s">
        <v>457</v>
      </c>
      <c r="F9" s="508" t="s">
        <v>430</v>
      </c>
      <c r="G9" s="508" t="s">
        <v>467</v>
      </c>
      <c r="H9" s="120"/>
      <c r="I9" s="120"/>
      <c r="J9" s="120"/>
    </row>
    <row r="10" spans="1:255" ht="15" customHeight="1">
      <c r="A10" s="512"/>
      <c r="B10" s="512"/>
      <c r="C10" s="512"/>
      <c r="D10" s="513"/>
      <c r="E10" s="508"/>
      <c r="F10" s="508"/>
      <c r="G10" s="508"/>
      <c r="H10" s="120"/>
      <c r="I10" s="120"/>
      <c r="J10" s="120"/>
    </row>
    <row r="11" spans="1:255" ht="32.450000000000003" customHeight="1">
      <c r="A11" s="512"/>
      <c r="B11" s="512"/>
      <c r="C11" s="512"/>
      <c r="D11" s="513"/>
      <c r="E11" s="508"/>
      <c r="F11" s="508"/>
      <c r="G11" s="508"/>
      <c r="H11" s="121"/>
      <c r="I11" s="121"/>
      <c r="J11" s="121"/>
    </row>
    <row r="12" spans="1:255">
      <c r="A12" s="175"/>
      <c r="B12" s="176"/>
      <c r="C12" s="177"/>
      <c r="D12" s="151" t="s">
        <v>9</v>
      </c>
      <c r="E12" s="152">
        <f>E13</f>
        <v>1634083.2200000002</v>
      </c>
      <c r="F12" s="152">
        <f>F13</f>
        <v>-694770.42000000016</v>
      </c>
      <c r="G12" s="152">
        <f>G13</f>
        <v>944012.80000000005</v>
      </c>
      <c r="H12" s="125"/>
      <c r="I12" s="125"/>
      <c r="J12" s="125"/>
    </row>
    <row r="13" spans="1:255">
      <c r="A13" s="175">
        <v>6</v>
      </c>
      <c r="B13" s="176"/>
      <c r="C13" s="175"/>
      <c r="D13" s="151" t="s">
        <v>27</v>
      </c>
      <c r="E13" s="152">
        <f>SUM(E14,E31,E54,E69,E85,E77)+E102</f>
        <v>1634083.2200000002</v>
      </c>
      <c r="F13" s="152">
        <f>SUM(F14,F31,F54,F69,F85,F77,F102)</f>
        <v>-694770.42000000016</v>
      </c>
      <c r="G13" s="152">
        <f>+G14+G32+G55+G70+G78+G86+G103+G108</f>
        <v>944012.80000000005</v>
      </c>
      <c r="H13" s="125"/>
      <c r="I13" s="125"/>
      <c r="J13" s="125"/>
    </row>
    <row r="14" spans="1:255">
      <c r="A14" s="178"/>
      <c r="B14" s="179"/>
      <c r="C14" s="178"/>
      <c r="D14" s="122" t="s">
        <v>28</v>
      </c>
      <c r="E14" s="124">
        <f>E15+E27</f>
        <v>419669.52</v>
      </c>
      <c r="F14" s="124">
        <f>+G14-E14</f>
        <v>50938.669999999984</v>
      </c>
      <c r="G14" s="124">
        <f>G15+G27</f>
        <v>470608.19</v>
      </c>
      <c r="H14" s="125"/>
      <c r="I14" s="125"/>
      <c r="J14" s="125"/>
    </row>
    <row r="15" spans="1:255">
      <c r="A15" s="184"/>
      <c r="B15" s="185" t="s">
        <v>29</v>
      </c>
      <c r="C15" s="184">
        <v>61</v>
      </c>
      <c r="D15" s="170" t="s">
        <v>30</v>
      </c>
      <c r="E15" s="171">
        <v>196960.65</v>
      </c>
      <c r="F15" s="171">
        <f>+G15-E15</f>
        <v>38247.540000000008</v>
      </c>
      <c r="G15" s="171">
        <f>+G16+G19+G24</f>
        <v>235208.19</v>
      </c>
      <c r="H15" s="125"/>
      <c r="I15" s="125"/>
      <c r="J15" s="125"/>
    </row>
    <row r="16" spans="1:255">
      <c r="A16" s="222"/>
      <c r="B16" s="325"/>
      <c r="C16" s="326">
        <v>611</v>
      </c>
      <c r="D16" s="327" t="s">
        <v>31</v>
      </c>
      <c r="E16" s="328">
        <v>0</v>
      </c>
      <c r="F16" s="328">
        <v>0</v>
      </c>
      <c r="G16" s="143">
        <v>217099.16</v>
      </c>
      <c r="H16" s="126"/>
      <c r="I16" s="126"/>
      <c r="J16" s="126"/>
    </row>
    <row r="17" spans="1:10" hidden="1">
      <c r="A17" s="180"/>
      <c r="B17" s="181"/>
      <c r="C17" s="195">
        <v>6111</v>
      </c>
      <c r="D17" s="138" t="s">
        <v>32</v>
      </c>
      <c r="E17" s="139">
        <f>E18</f>
        <v>1449000</v>
      </c>
      <c r="F17" s="139">
        <f>F18</f>
        <v>3702.62</v>
      </c>
      <c r="G17" s="143">
        <f t="shared" ref="G17:G26" si="0">SUM(E17:F17)</f>
        <v>1452702.62</v>
      </c>
      <c r="H17" s="126"/>
      <c r="I17" s="126"/>
      <c r="J17" s="126"/>
    </row>
    <row r="18" spans="1:10" hidden="1">
      <c r="A18" s="180"/>
      <c r="B18" s="181"/>
      <c r="C18" s="195">
        <v>61111</v>
      </c>
      <c r="D18" s="138" t="s">
        <v>33</v>
      </c>
      <c r="E18" s="139">
        <v>1449000</v>
      </c>
      <c r="F18" s="139">
        <v>3702.62</v>
      </c>
      <c r="G18" s="143">
        <f t="shared" si="0"/>
        <v>1452702.62</v>
      </c>
      <c r="H18" s="126"/>
      <c r="I18" s="126"/>
      <c r="J18" s="126"/>
    </row>
    <row r="19" spans="1:10">
      <c r="A19" s="222"/>
      <c r="B19" s="325"/>
      <c r="C19" s="326">
        <v>613</v>
      </c>
      <c r="D19" s="327" t="s">
        <v>34</v>
      </c>
      <c r="E19" s="328">
        <v>0</v>
      </c>
      <c r="F19" s="328">
        <f>F20+F22</f>
        <v>0</v>
      </c>
      <c r="G19" s="143">
        <v>16509.03</v>
      </c>
      <c r="H19" s="126"/>
      <c r="I19" s="126"/>
      <c r="J19" s="126"/>
    </row>
    <row r="20" spans="1:10" hidden="1">
      <c r="A20" s="180"/>
      <c r="B20" s="181"/>
      <c r="C20" s="195">
        <v>6131</v>
      </c>
      <c r="D20" s="138" t="s">
        <v>35</v>
      </c>
      <c r="E20" s="139">
        <f>E21</f>
        <v>500</v>
      </c>
      <c r="F20" s="139">
        <f>F21</f>
        <v>0</v>
      </c>
      <c r="G20" s="143">
        <f t="shared" si="0"/>
        <v>500</v>
      </c>
      <c r="H20" s="126"/>
      <c r="I20" s="126"/>
      <c r="J20" s="126"/>
    </row>
    <row r="21" spans="1:10" hidden="1">
      <c r="A21" s="180"/>
      <c r="B21" s="181"/>
      <c r="C21" s="195">
        <v>61315</v>
      </c>
      <c r="D21" s="138" t="s">
        <v>36</v>
      </c>
      <c r="E21" s="139">
        <v>500</v>
      </c>
      <c r="F21" s="139">
        <v>0</v>
      </c>
      <c r="G21" s="143">
        <f t="shared" si="0"/>
        <v>500</v>
      </c>
      <c r="H21" s="126"/>
      <c r="I21" s="126"/>
      <c r="J21" s="126"/>
    </row>
    <row r="22" spans="1:10" hidden="1">
      <c r="A22" s="180"/>
      <c r="B22" s="181"/>
      <c r="C22" s="195">
        <v>6134</v>
      </c>
      <c r="D22" s="138" t="s">
        <v>37</v>
      </c>
      <c r="E22" s="139">
        <f>E23</f>
        <v>112000</v>
      </c>
      <c r="F22" s="139">
        <f>SUM(F23)</f>
        <v>0</v>
      </c>
      <c r="G22" s="143">
        <f t="shared" si="0"/>
        <v>112000</v>
      </c>
      <c r="H22" s="126"/>
      <c r="I22" s="126"/>
      <c r="J22" s="126"/>
    </row>
    <row r="23" spans="1:10" hidden="1">
      <c r="A23" s="180"/>
      <c r="B23" s="181"/>
      <c r="C23" s="195">
        <v>61341</v>
      </c>
      <c r="D23" s="138" t="s">
        <v>38</v>
      </c>
      <c r="E23" s="139">
        <v>112000</v>
      </c>
      <c r="F23" s="139">
        <v>0</v>
      </c>
      <c r="G23" s="143">
        <f t="shared" si="0"/>
        <v>112000</v>
      </c>
      <c r="H23" s="126"/>
      <c r="I23" s="126"/>
      <c r="J23" s="126"/>
    </row>
    <row r="24" spans="1:10">
      <c r="A24" s="222"/>
      <c r="B24" s="325"/>
      <c r="C24" s="326">
        <v>614</v>
      </c>
      <c r="D24" s="327" t="s">
        <v>39</v>
      </c>
      <c r="E24" s="328">
        <v>0</v>
      </c>
      <c r="F24" s="328">
        <f>F25</f>
        <v>0</v>
      </c>
      <c r="G24" s="143">
        <v>1600</v>
      </c>
      <c r="H24" s="126"/>
      <c r="I24" s="126"/>
      <c r="J24" s="126"/>
    </row>
    <row r="25" spans="1:10" hidden="1">
      <c r="A25" s="180"/>
      <c r="B25" s="181"/>
      <c r="C25" s="195">
        <v>6142</v>
      </c>
      <c r="D25" s="138" t="s">
        <v>40</v>
      </c>
      <c r="E25" s="139">
        <f>E26</f>
        <v>3000</v>
      </c>
      <c r="F25" s="139">
        <f>F26</f>
        <v>0</v>
      </c>
      <c r="G25" s="143">
        <f t="shared" si="0"/>
        <v>3000</v>
      </c>
      <c r="H25" s="126"/>
      <c r="I25" s="126"/>
      <c r="J25" s="126"/>
    </row>
    <row r="26" spans="1:10" hidden="1">
      <c r="A26" s="180"/>
      <c r="B26" s="181"/>
      <c r="C26" s="195">
        <v>61424</v>
      </c>
      <c r="D26" s="138" t="s">
        <v>41</v>
      </c>
      <c r="E26" s="139">
        <v>3000</v>
      </c>
      <c r="F26" s="139">
        <v>0</v>
      </c>
      <c r="G26" s="143">
        <f t="shared" si="0"/>
        <v>3000</v>
      </c>
      <c r="H26" s="126"/>
      <c r="I26" s="126"/>
      <c r="J26" s="126"/>
    </row>
    <row r="27" spans="1:10">
      <c r="A27" s="184"/>
      <c r="B27" s="181" t="s">
        <v>43</v>
      </c>
      <c r="C27" s="196">
        <v>63</v>
      </c>
      <c r="D27" s="142" t="s">
        <v>44</v>
      </c>
      <c r="E27" s="141">
        <v>222708.87</v>
      </c>
      <c r="F27" s="141">
        <f>+G27-E27</f>
        <v>12691.130000000005</v>
      </c>
      <c r="G27" s="143">
        <f>+G28</f>
        <v>235400</v>
      </c>
      <c r="H27" s="126"/>
      <c r="I27" s="126"/>
      <c r="J27" s="126"/>
    </row>
    <row r="28" spans="1:10">
      <c r="A28" s="184"/>
      <c r="B28" s="181"/>
      <c r="C28" s="195">
        <v>633</v>
      </c>
      <c r="D28" s="329" t="s">
        <v>45</v>
      </c>
      <c r="E28" s="139">
        <v>222708.87</v>
      </c>
      <c r="F28" s="139">
        <f>+G28-E28</f>
        <v>12691.130000000005</v>
      </c>
      <c r="G28" s="145">
        <v>235400</v>
      </c>
      <c r="H28" s="126"/>
      <c r="I28" s="126"/>
      <c r="J28" s="126"/>
    </row>
    <row r="29" spans="1:10" hidden="1">
      <c r="A29" s="180"/>
      <c r="B29" s="181"/>
      <c r="C29" s="195">
        <v>6331</v>
      </c>
      <c r="D29" s="144" t="s">
        <v>46</v>
      </c>
      <c r="E29" s="139">
        <f>E30</f>
        <v>1600000</v>
      </c>
      <c r="F29" s="139">
        <f>F30</f>
        <v>0</v>
      </c>
      <c r="G29" s="139">
        <f>SUM(E29:F29)</f>
        <v>1600000</v>
      </c>
      <c r="H29" s="126"/>
      <c r="I29" s="126"/>
      <c r="J29" s="126"/>
    </row>
    <row r="30" spans="1:10" hidden="1">
      <c r="A30" s="180"/>
      <c r="B30" s="181"/>
      <c r="C30" s="195">
        <v>63311</v>
      </c>
      <c r="D30" s="144" t="s">
        <v>394</v>
      </c>
      <c r="E30" s="139">
        <v>1600000</v>
      </c>
      <c r="F30" s="139">
        <v>0</v>
      </c>
      <c r="G30" s="145">
        <f>SUM(E30:F30)</f>
        <v>1600000</v>
      </c>
      <c r="H30" s="126"/>
      <c r="I30" s="126"/>
      <c r="J30" s="126"/>
    </row>
    <row r="31" spans="1:10">
      <c r="A31" s="180"/>
      <c r="B31" s="181"/>
      <c r="C31" s="196"/>
      <c r="D31" s="140" t="s">
        <v>42</v>
      </c>
      <c r="E31" s="141">
        <f>SUM(E32)</f>
        <v>1037759.64</v>
      </c>
      <c r="F31" s="141">
        <f>+G31-E31</f>
        <v>-725654.03</v>
      </c>
      <c r="G31" s="141">
        <f>+G32</f>
        <v>312105.61</v>
      </c>
      <c r="H31" s="126"/>
      <c r="I31" s="126"/>
      <c r="J31" s="126"/>
    </row>
    <row r="32" spans="1:10">
      <c r="A32" s="184"/>
      <c r="B32" s="185" t="s">
        <v>43</v>
      </c>
      <c r="C32" s="198">
        <v>63</v>
      </c>
      <c r="D32" s="170" t="s">
        <v>44</v>
      </c>
      <c r="E32" s="171">
        <v>1037759.64</v>
      </c>
      <c r="F32" s="220">
        <f t="shared" ref="F32:F53" si="1">+G32-E32</f>
        <v>-725654.03</v>
      </c>
      <c r="G32" s="171">
        <f>+G33+G45+G50</f>
        <v>312105.61</v>
      </c>
      <c r="H32" s="125"/>
      <c r="I32" s="125"/>
      <c r="J32" s="125"/>
    </row>
    <row r="33" spans="1:10">
      <c r="A33" s="222"/>
      <c r="B33" s="223"/>
      <c r="C33" s="224">
        <v>633</v>
      </c>
      <c r="D33" s="225" t="s">
        <v>45</v>
      </c>
      <c r="E33" s="227">
        <v>0</v>
      </c>
      <c r="F33" s="220">
        <f t="shared" si="1"/>
        <v>243005.61</v>
      </c>
      <c r="G33" s="227">
        <v>243005.61</v>
      </c>
      <c r="H33" s="126"/>
      <c r="I33" s="126"/>
      <c r="J33" s="126"/>
    </row>
    <row r="34" spans="1:10" ht="12" hidden="1" customHeight="1">
      <c r="A34" s="180"/>
      <c r="B34" s="181"/>
      <c r="C34" s="195">
        <v>6331</v>
      </c>
      <c r="D34" s="144" t="s">
        <v>46</v>
      </c>
      <c r="E34" s="145">
        <f>SUM(E35:E37)</f>
        <v>177700</v>
      </c>
      <c r="F34" s="220">
        <f t="shared" ca="1" si="1"/>
        <v>12240.359999999986</v>
      </c>
      <c r="G34" s="296">
        <f ca="1">SUM(E34:F34)</f>
        <v>177700</v>
      </c>
      <c r="H34" s="126"/>
      <c r="I34" s="126"/>
      <c r="J34" s="126"/>
    </row>
    <row r="35" spans="1:10" hidden="1">
      <c r="A35" s="180"/>
      <c r="B35" s="181"/>
      <c r="C35" s="195">
        <v>63312</v>
      </c>
      <c r="D35" s="144" t="s">
        <v>361</v>
      </c>
      <c r="E35" s="145">
        <v>14000</v>
      </c>
      <c r="F35" s="220">
        <f t="shared" ca="1" si="1"/>
        <v>12240.359999999986</v>
      </c>
      <c r="G35" s="296">
        <f ca="1">SUM(E35,F35)</f>
        <v>14000</v>
      </c>
      <c r="H35" s="126"/>
      <c r="I35" s="126"/>
      <c r="J35" s="126"/>
    </row>
    <row r="36" spans="1:10" hidden="1">
      <c r="A36" s="180"/>
      <c r="B36" s="181"/>
      <c r="C36" s="195">
        <v>63312</v>
      </c>
      <c r="D36" s="144" t="s">
        <v>360</v>
      </c>
      <c r="E36" s="145">
        <v>9000</v>
      </c>
      <c r="F36" s="220">
        <f t="shared" ca="1" si="1"/>
        <v>12240.359999999986</v>
      </c>
      <c r="G36" s="296">
        <f ca="1">SUM(E36:F36)</f>
        <v>5500</v>
      </c>
      <c r="H36" s="126"/>
      <c r="I36" s="126"/>
      <c r="J36" s="126"/>
    </row>
    <row r="37" spans="1:10" hidden="1">
      <c r="A37" s="180"/>
      <c r="B37" s="181"/>
      <c r="C37" s="195">
        <v>63314</v>
      </c>
      <c r="D37" s="144" t="s">
        <v>441</v>
      </c>
      <c r="E37" s="145">
        <v>154700</v>
      </c>
      <c r="F37" s="220">
        <f t="shared" ca="1" si="1"/>
        <v>12240.359999999986</v>
      </c>
      <c r="G37" s="296">
        <f ca="1">SUM(E37:F37)</f>
        <v>158200</v>
      </c>
      <c r="H37" s="126"/>
      <c r="I37" s="126"/>
      <c r="J37" s="126"/>
    </row>
    <row r="38" spans="1:10" hidden="1">
      <c r="A38" s="180"/>
      <c r="B38" s="181"/>
      <c r="C38" s="195">
        <v>6332</v>
      </c>
      <c r="D38" s="144" t="s">
        <v>47</v>
      </c>
      <c r="E38" s="145">
        <f>SUM(E39:E44)</f>
        <v>1500000</v>
      </c>
      <c r="F38" s="220">
        <f t="shared" ca="1" si="1"/>
        <v>12240.359999999986</v>
      </c>
      <c r="G38" s="145">
        <f ca="1">SUM(G39:G44)</f>
        <v>1250000</v>
      </c>
      <c r="H38" s="126"/>
      <c r="I38" s="126"/>
      <c r="J38" s="126"/>
    </row>
    <row r="39" spans="1:10" hidden="1">
      <c r="A39" s="180"/>
      <c r="B39" s="181"/>
      <c r="C39" s="195">
        <v>63321</v>
      </c>
      <c r="D39" s="144" t="s">
        <v>445</v>
      </c>
      <c r="E39" s="145">
        <v>200000</v>
      </c>
      <c r="F39" s="220">
        <f t="shared" ca="1" si="1"/>
        <v>12240.359999999986</v>
      </c>
      <c r="G39" s="296">
        <f t="shared" ref="G39:G53" ca="1" si="2">SUM(E39:F39)</f>
        <v>200000</v>
      </c>
      <c r="H39" s="126"/>
      <c r="I39" s="126"/>
      <c r="J39" s="126"/>
    </row>
    <row r="40" spans="1:10" hidden="1">
      <c r="A40" s="180"/>
      <c r="B40" s="181"/>
      <c r="C40" s="195">
        <v>63321</v>
      </c>
      <c r="D40" s="144" t="s">
        <v>439</v>
      </c>
      <c r="E40" s="145">
        <v>600000</v>
      </c>
      <c r="F40" s="220">
        <f t="shared" ca="1" si="1"/>
        <v>12240.359999999986</v>
      </c>
      <c r="G40" s="296">
        <f ca="1">SUM(E40:F40)</f>
        <v>230000</v>
      </c>
      <c r="H40" s="126"/>
      <c r="I40" s="126"/>
      <c r="J40" s="126"/>
    </row>
    <row r="41" spans="1:10" hidden="1">
      <c r="A41" s="180"/>
      <c r="B41" s="181"/>
      <c r="C41" s="195">
        <v>63321</v>
      </c>
      <c r="D41" s="144" t="s">
        <v>48</v>
      </c>
      <c r="E41" s="145">
        <v>500000</v>
      </c>
      <c r="F41" s="220">
        <f t="shared" ca="1" si="1"/>
        <v>12240.359999999986</v>
      </c>
      <c r="G41" s="296">
        <f t="shared" ca="1" si="2"/>
        <v>400000</v>
      </c>
      <c r="H41" s="126"/>
      <c r="I41" s="126"/>
      <c r="J41" s="126"/>
    </row>
    <row r="42" spans="1:10" hidden="1">
      <c r="A42" s="180"/>
      <c r="B42" s="181"/>
      <c r="C42" s="195">
        <v>63321</v>
      </c>
      <c r="D42" s="144" t="s">
        <v>446</v>
      </c>
      <c r="E42" s="145">
        <v>0</v>
      </c>
      <c r="F42" s="220">
        <f t="shared" ca="1" si="1"/>
        <v>12240.359999999986</v>
      </c>
      <c r="G42" s="296">
        <f t="shared" ca="1" si="2"/>
        <v>20000</v>
      </c>
      <c r="H42" s="126"/>
      <c r="I42" s="126"/>
      <c r="J42" s="126"/>
    </row>
    <row r="43" spans="1:10" hidden="1">
      <c r="A43" s="180"/>
      <c r="B43" s="181"/>
      <c r="C43" s="195">
        <v>63322</v>
      </c>
      <c r="D43" s="144" t="s">
        <v>399</v>
      </c>
      <c r="E43" s="145">
        <v>200000</v>
      </c>
      <c r="F43" s="220">
        <f t="shared" ca="1" si="1"/>
        <v>12240.359999999986</v>
      </c>
      <c r="G43" s="296">
        <f t="shared" ca="1" si="2"/>
        <v>200000</v>
      </c>
      <c r="H43" s="126"/>
      <c r="I43" s="126"/>
      <c r="J43" s="126"/>
    </row>
    <row r="44" spans="1:10" hidden="1">
      <c r="A44" s="180"/>
      <c r="B44" s="181"/>
      <c r="C44" s="195">
        <v>63322</v>
      </c>
      <c r="D44" s="144" t="s">
        <v>453</v>
      </c>
      <c r="E44" s="145">
        <v>0</v>
      </c>
      <c r="F44" s="220">
        <f t="shared" ca="1" si="1"/>
        <v>12240.359999999986</v>
      </c>
      <c r="G44" s="296">
        <f t="shared" ref="G44" ca="1" si="3">SUM(E44:F44)</f>
        <v>200000</v>
      </c>
      <c r="H44" s="126"/>
      <c r="I44" s="126"/>
      <c r="J44" s="126"/>
    </row>
    <row r="45" spans="1:10">
      <c r="A45" s="222"/>
      <c r="B45" s="223"/>
      <c r="C45" s="224">
        <v>634</v>
      </c>
      <c r="D45" s="225" t="s">
        <v>49</v>
      </c>
      <c r="E45" s="226">
        <v>0</v>
      </c>
      <c r="F45" s="220">
        <f t="shared" si="1"/>
        <v>46600</v>
      </c>
      <c r="G45" s="297">
        <v>46600</v>
      </c>
      <c r="H45" s="125"/>
      <c r="I45" s="125"/>
      <c r="J45" s="126"/>
    </row>
    <row r="46" spans="1:10" hidden="1">
      <c r="A46" s="180"/>
      <c r="B46" s="181"/>
      <c r="C46" s="195">
        <v>6341</v>
      </c>
      <c r="D46" s="144" t="s">
        <v>50</v>
      </c>
      <c r="E46" s="145">
        <f>E47+E48+E49</f>
        <v>35000</v>
      </c>
      <c r="F46" s="220">
        <f t="shared" ca="1" si="1"/>
        <v>12240.359999999986</v>
      </c>
      <c r="G46" s="296">
        <f t="shared" ca="1" si="2"/>
        <v>260200</v>
      </c>
      <c r="H46" s="125"/>
      <c r="I46" s="125"/>
      <c r="J46" s="126"/>
    </row>
    <row r="47" spans="1:10" hidden="1">
      <c r="A47" s="180"/>
      <c r="B47" s="181"/>
      <c r="C47" s="195">
        <v>63414</v>
      </c>
      <c r="D47" s="144" t="s">
        <v>51</v>
      </c>
      <c r="E47" s="145">
        <v>35000</v>
      </c>
      <c r="F47" s="220">
        <f t="shared" ca="1" si="1"/>
        <v>12240.359999999986</v>
      </c>
      <c r="G47" s="296">
        <f t="shared" ca="1" si="2"/>
        <v>62700</v>
      </c>
      <c r="H47" s="126"/>
      <c r="I47" s="126"/>
      <c r="J47" s="126"/>
    </row>
    <row r="48" spans="1:10" hidden="1">
      <c r="A48" s="180"/>
      <c r="B48" s="181"/>
      <c r="C48" s="195">
        <v>63414</v>
      </c>
      <c r="D48" s="144" t="s">
        <v>442</v>
      </c>
      <c r="E48" s="145">
        <v>0</v>
      </c>
      <c r="F48" s="220">
        <f t="shared" ca="1" si="1"/>
        <v>12240.359999999986</v>
      </c>
      <c r="G48" s="296">
        <f ca="1">SUM(E48,F48)</f>
        <v>192500</v>
      </c>
      <c r="H48" s="126"/>
      <c r="I48" s="126"/>
      <c r="J48" s="126"/>
    </row>
    <row r="49" spans="1:10" hidden="1">
      <c r="A49" s="180"/>
      <c r="B49" s="181"/>
      <c r="C49" s="195">
        <v>63414</v>
      </c>
      <c r="D49" s="144" t="s">
        <v>456</v>
      </c>
      <c r="E49" s="145">
        <v>0</v>
      </c>
      <c r="F49" s="220">
        <f t="shared" ca="1" si="1"/>
        <v>12240.359999999986</v>
      </c>
      <c r="G49" s="296">
        <f ca="1">E49+F49</f>
        <v>5000</v>
      </c>
      <c r="H49" s="126"/>
      <c r="I49" s="126"/>
      <c r="J49" s="126"/>
    </row>
    <row r="50" spans="1:10" ht="15.75" customHeight="1">
      <c r="A50" s="228"/>
      <c r="B50" s="229"/>
      <c r="C50" s="224">
        <v>638</v>
      </c>
      <c r="D50" s="225" t="s">
        <v>52</v>
      </c>
      <c r="E50" s="226">
        <v>0</v>
      </c>
      <c r="F50" s="220">
        <f t="shared" si="1"/>
        <v>22500</v>
      </c>
      <c r="G50" s="313">
        <v>22500</v>
      </c>
      <c r="H50" s="126"/>
      <c r="I50" s="125"/>
      <c r="J50" s="126"/>
    </row>
    <row r="51" spans="1:10" ht="15.75" hidden="1" customHeight="1">
      <c r="A51" s="180"/>
      <c r="B51" s="181"/>
      <c r="C51" s="195">
        <v>6381</v>
      </c>
      <c r="D51" s="144" t="s">
        <v>53</v>
      </c>
      <c r="E51" s="145">
        <f>E52+E53</f>
        <v>159500</v>
      </c>
      <c r="F51" s="141">
        <f t="shared" ca="1" si="1"/>
        <v>12240.359999999986</v>
      </c>
      <c r="G51" s="296">
        <f t="shared" ca="1" si="2"/>
        <v>133500</v>
      </c>
      <c r="H51" s="126"/>
      <c r="I51" s="125"/>
      <c r="J51" s="126"/>
    </row>
    <row r="52" spans="1:10" ht="25.9" hidden="1" customHeight="1">
      <c r="A52" s="180"/>
      <c r="B52" s="181"/>
      <c r="C52" s="195">
        <v>63812</v>
      </c>
      <c r="D52" s="270" t="s">
        <v>410</v>
      </c>
      <c r="E52" s="145">
        <v>100000</v>
      </c>
      <c r="F52" s="141">
        <f t="shared" ca="1" si="1"/>
        <v>12240.359999999986</v>
      </c>
      <c r="G52" s="296">
        <f t="shared" ca="1" si="2"/>
        <v>110000</v>
      </c>
      <c r="H52" s="126"/>
      <c r="I52" s="125"/>
      <c r="J52" s="126"/>
    </row>
    <row r="53" spans="1:10" hidden="1">
      <c r="A53" s="180"/>
      <c r="B53" s="181"/>
      <c r="C53" s="195">
        <v>63812</v>
      </c>
      <c r="D53" s="144" t="s">
        <v>392</v>
      </c>
      <c r="E53" s="145">
        <v>59500</v>
      </c>
      <c r="F53" s="141">
        <f t="shared" ca="1" si="1"/>
        <v>12240.359999999986</v>
      </c>
      <c r="G53" s="296">
        <f t="shared" ca="1" si="2"/>
        <v>23500</v>
      </c>
      <c r="H53" s="126"/>
      <c r="I53" s="125"/>
      <c r="J53" s="126"/>
    </row>
    <row r="54" spans="1:10">
      <c r="A54" s="180"/>
      <c r="B54" s="181"/>
      <c r="C54" s="195"/>
      <c r="D54" s="142" t="s">
        <v>28</v>
      </c>
      <c r="E54" s="143">
        <f>SUM(E55)</f>
        <v>11945.05</v>
      </c>
      <c r="F54" s="143">
        <f>+G54-E54</f>
        <v>75144.95</v>
      </c>
      <c r="G54" s="143">
        <f>SUM(G55)</f>
        <v>87090</v>
      </c>
      <c r="H54" s="125"/>
      <c r="I54" s="125"/>
      <c r="J54" s="125"/>
    </row>
    <row r="55" spans="1:10">
      <c r="A55" s="184"/>
      <c r="B55" s="185" t="s">
        <v>54</v>
      </c>
      <c r="C55" s="198">
        <v>64</v>
      </c>
      <c r="D55" s="170" t="s">
        <v>55</v>
      </c>
      <c r="E55" s="171">
        <v>11945.05</v>
      </c>
      <c r="F55" s="171">
        <f>+G55-E55</f>
        <v>75144.95</v>
      </c>
      <c r="G55" s="171">
        <f>+G56+G61</f>
        <v>87090</v>
      </c>
      <c r="H55" s="126"/>
      <c r="I55" s="126"/>
      <c r="J55" s="126"/>
    </row>
    <row r="56" spans="1:10">
      <c r="A56" s="222"/>
      <c r="B56" s="223"/>
      <c r="C56" s="224">
        <v>641</v>
      </c>
      <c r="D56" s="225" t="s">
        <v>56</v>
      </c>
      <c r="E56" s="226">
        <v>0</v>
      </c>
      <c r="F56" s="226">
        <f>F57+F59</f>
        <v>0</v>
      </c>
      <c r="G56" s="226">
        <v>90</v>
      </c>
      <c r="H56" s="126"/>
      <c r="I56" s="126"/>
      <c r="J56" s="126"/>
    </row>
    <row r="57" spans="1:10" hidden="1">
      <c r="A57" s="180"/>
      <c r="B57" s="181"/>
      <c r="C57" s="195">
        <v>6413</v>
      </c>
      <c r="D57" s="144" t="s">
        <v>57</v>
      </c>
      <c r="E57" s="145">
        <f>E58</f>
        <v>1000</v>
      </c>
      <c r="F57" s="145">
        <f>F58</f>
        <v>0</v>
      </c>
      <c r="G57" s="145">
        <f>G58</f>
        <v>1000</v>
      </c>
      <c r="H57" s="126"/>
      <c r="I57" s="126"/>
      <c r="J57" s="126"/>
    </row>
    <row r="58" spans="1:10" hidden="1">
      <c r="A58" s="180"/>
      <c r="B58" s="181"/>
      <c r="C58" s="195">
        <v>64131</v>
      </c>
      <c r="D58" s="144" t="s">
        <v>58</v>
      </c>
      <c r="E58" s="145">
        <v>1000</v>
      </c>
      <c r="F58" s="145">
        <v>0</v>
      </c>
      <c r="G58" s="145">
        <f>SUM(E58:F58)</f>
        <v>1000</v>
      </c>
      <c r="H58" s="126"/>
      <c r="I58" s="126"/>
      <c r="J58" s="126"/>
    </row>
    <row r="59" spans="1:10" hidden="1">
      <c r="A59" s="180"/>
      <c r="B59" s="181"/>
      <c r="C59" s="195">
        <v>6414</v>
      </c>
      <c r="D59" s="144" t="s">
        <v>59</v>
      </c>
      <c r="E59" s="145">
        <f>E60</f>
        <v>1000</v>
      </c>
      <c r="F59" s="145">
        <f>F60</f>
        <v>0</v>
      </c>
      <c r="G59" s="145">
        <f>G60</f>
        <v>1000</v>
      </c>
      <c r="H59" s="126"/>
      <c r="I59" s="126"/>
      <c r="J59" s="126"/>
    </row>
    <row r="60" spans="1:10" hidden="1">
      <c r="A60" s="180"/>
      <c r="B60" s="181"/>
      <c r="C60" s="195">
        <v>64143</v>
      </c>
      <c r="D60" s="144" t="s">
        <v>60</v>
      </c>
      <c r="E60" s="145">
        <v>1000</v>
      </c>
      <c r="F60" s="145">
        <v>0</v>
      </c>
      <c r="G60" s="145">
        <f>SUM(E60:F60)</f>
        <v>1000</v>
      </c>
      <c r="H60" s="126"/>
      <c r="I60" s="126"/>
      <c r="J60" s="126"/>
    </row>
    <row r="61" spans="1:10">
      <c r="A61" s="222"/>
      <c r="B61" s="223"/>
      <c r="C61" s="224">
        <v>642</v>
      </c>
      <c r="D61" s="225" t="s">
        <v>61</v>
      </c>
      <c r="E61" s="226">
        <v>0</v>
      </c>
      <c r="F61" s="226">
        <v>0</v>
      </c>
      <c r="G61" s="221">
        <v>87000</v>
      </c>
      <c r="H61" s="126"/>
      <c r="I61" s="126"/>
      <c r="J61" s="126"/>
    </row>
    <row r="62" spans="1:10" hidden="1">
      <c r="A62" s="180"/>
      <c r="B62" s="181"/>
      <c r="C62" s="195">
        <v>6421</v>
      </c>
      <c r="D62" s="144" t="s">
        <v>62</v>
      </c>
      <c r="E62" s="145">
        <f>E63</f>
        <v>3000</v>
      </c>
      <c r="F62" s="145">
        <f>F63</f>
        <v>2000</v>
      </c>
      <c r="G62" s="128">
        <f t="shared" ref="G62:G68" si="4">SUM(E62:F62)</f>
        <v>5000</v>
      </c>
      <c r="H62" s="126"/>
      <c r="I62" s="126"/>
      <c r="J62" s="126"/>
    </row>
    <row r="63" spans="1:10" hidden="1">
      <c r="A63" s="180"/>
      <c r="B63" s="181"/>
      <c r="C63" s="195">
        <v>64219</v>
      </c>
      <c r="D63" s="144" t="s">
        <v>63</v>
      </c>
      <c r="E63" s="145">
        <v>3000</v>
      </c>
      <c r="F63" s="145">
        <v>2000</v>
      </c>
      <c r="G63" s="128">
        <f t="shared" si="4"/>
        <v>5000</v>
      </c>
      <c r="H63" s="126"/>
      <c r="I63" s="126"/>
      <c r="J63" s="126"/>
    </row>
    <row r="64" spans="1:10" hidden="1">
      <c r="A64" s="180"/>
      <c r="B64" s="181"/>
      <c r="C64" s="195">
        <v>6422</v>
      </c>
      <c r="D64" s="144" t="s">
        <v>411</v>
      </c>
      <c r="E64" s="145">
        <f>E65</f>
        <v>90000</v>
      </c>
      <c r="F64" s="145">
        <f>F65</f>
        <v>0</v>
      </c>
      <c r="G64" s="128">
        <f t="shared" si="4"/>
        <v>90000</v>
      </c>
      <c r="H64" s="126"/>
      <c r="I64" s="126"/>
      <c r="J64" s="126"/>
    </row>
    <row r="65" spans="1:10" hidden="1">
      <c r="A65" s="180"/>
      <c r="B65" s="181"/>
      <c r="C65" s="195">
        <v>64225</v>
      </c>
      <c r="D65" s="144" t="s">
        <v>64</v>
      </c>
      <c r="E65" s="145">
        <v>90000</v>
      </c>
      <c r="F65" s="145">
        <v>0</v>
      </c>
      <c r="G65" s="128">
        <f t="shared" si="4"/>
        <v>90000</v>
      </c>
      <c r="H65" s="126"/>
      <c r="I65" s="126"/>
      <c r="J65" s="126"/>
    </row>
    <row r="66" spans="1:10" hidden="1">
      <c r="A66" s="180"/>
      <c r="B66" s="181"/>
      <c r="C66" s="195">
        <v>6423</v>
      </c>
      <c r="D66" s="144" t="s">
        <v>65</v>
      </c>
      <c r="E66" s="145">
        <f>E67+E68</f>
        <v>330000</v>
      </c>
      <c r="F66" s="145">
        <f>F67+F68</f>
        <v>200000</v>
      </c>
      <c r="G66" s="128">
        <f t="shared" si="4"/>
        <v>530000</v>
      </c>
      <c r="H66" s="126"/>
      <c r="I66" s="126"/>
      <c r="J66" s="126"/>
    </row>
    <row r="67" spans="1:10" hidden="1">
      <c r="A67" s="180"/>
      <c r="B67" s="181"/>
      <c r="C67" s="195">
        <v>64231</v>
      </c>
      <c r="D67" s="144" t="s">
        <v>66</v>
      </c>
      <c r="E67" s="145">
        <v>300000</v>
      </c>
      <c r="F67" s="145">
        <v>200000</v>
      </c>
      <c r="G67" s="128">
        <f t="shared" si="4"/>
        <v>500000</v>
      </c>
      <c r="H67" s="126"/>
      <c r="I67" s="126"/>
      <c r="J67" s="126"/>
    </row>
    <row r="68" spans="1:10" hidden="1">
      <c r="A68" s="180"/>
      <c r="B68" s="181"/>
      <c r="C68" s="195">
        <v>64239</v>
      </c>
      <c r="D68" s="144" t="s">
        <v>67</v>
      </c>
      <c r="E68" s="145">
        <v>30000</v>
      </c>
      <c r="F68" s="145">
        <v>0</v>
      </c>
      <c r="G68" s="128">
        <f t="shared" si="4"/>
        <v>30000</v>
      </c>
      <c r="H68" s="126"/>
      <c r="I68" s="126"/>
      <c r="J68" s="126"/>
    </row>
    <row r="69" spans="1:10">
      <c r="A69" s="180"/>
      <c r="B69" s="181"/>
      <c r="C69" s="196"/>
      <c r="D69" s="142" t="s">
        <v>68</v>
      </c>
      <c r="E69" s="143">
        <f>SUM(E70)</f>
        <v>126617.56</v>
      </c>
      <c r="F69" s="143">
        <f>+G69-E69</f>
        <v>-100916.56</v>
      </c>
      <c r="G69" s="143">
        <f>+G70</f>
        <v>25701</v>
      </c>
      <c r="H69" s="126"/>
      <c r="I69" s="126"/>
      <c r="J69" s="126"/>
    </row>
    <row r="70" spans="1:10">
      <c r="A70" s="184"/>
      <c r="B70" s="185" t="s">
        <v>54</v>
      </c>
      <c r="C70" s="198">
        <v>64</v>
      </c>
      <c r="D70" s="170" t="s">
        <v>55</v>
      </c>
      <c r="E70" s="171">
        <v>126617.56</v>
      </c>
      <c r="F70" s="171">
        <f>+G70-E70</f>
        <v>-100916.56</v>
      </c>
      <c r="G70" s="171">
        <f>+G71</f>
        <v>25701</v>
      </c>
      <c r="H70" s="126"/>
      <c r="I70" s="126"/>
      <c r="J70" s="126"/>
    </row>
    <row r="71" spans="1:10">
      <c r="A71" s="222"/>
      <c r="B71" s="223"/>
      <c r="C71" s="224">
        <v>642</v>
      </c>
      <c r="D71" s="225" t="s">
        <v>69</v>
      </c>
      <c r="E71" s="226">
        <v>0</v>
      </c>
      <c r="F71" s="226">
        <v>0</v>
      </c>
      <c r="G71" s="171">
        <v>25701</v>
      </c>
      <c r="H71" s="126"/>
      <c r="I71" s="126"/>
      <c r="J71" s="126"/>
    </row>
    <row r="72" spans="1:10" hidden="1">
      <c r="A72" s="180"/>
      <c r="B72" s="181"/>
      <c r="C72" s="195">
        <v>6422</v>
      </c>
      <c r="D72" s="144" t="s">
        <v>70</v>
      </c>
      <c r="E72" s="145">
        <f>E73</f>
        <v>160000</v>
      </c>
      <c r="F72" s="145">
        <v>0</v>
      </c>
      <c r="G72" s="143">
        <f t="shared" ref="G72:G76" si="5">SUM(E72:F72)</f>
        <v>160000</v>
      </c>
      <c r="H72" s="125"/>
      <c r="I72" s="125"/>
      <c r="J72" s="125"/>
    </row>
    <row r="73" spans="1:10" s="129" customFormat="1" hidden="1">
      <c r="A73" s="178"/>
      <c r="B73" s="179"/>
      <c r="C73" s="202">
        <v>64222</v>
      </c>
      <c r="D73" s="127" t="s">
        <v>71</v>
      </c>
      <c r="E73" s="128">
        <v>160000</v>
      </c>
      <c r="F73" s="128">
        <v>0</v>
      </c>
      <c r="G73" s="143">
        <f t="shared" si="5"/>
        <v>160000</v>
      </c>
      <c r="H73" s="125"/>
      <c r="I73" s="125"/>
      <c r="J73" s="125"/>
    </row>
    <row r="74" spans="1:10" s="129" customFormat="1" hidden="1">
      <c r="A74" s="180"/>
      <c r="B74" s="181"/>
      <c r="C74" s="195">
        <v>6423</v>
      </c>
      <c r="D74" s="144" t="s">
        <v>373</v>
      </c>
      <c r="E74" s="145">
        <v>100</v>
      </c>
      <c r="F74" s="145">
        <v>0</v>
      </c>
      <c r="G74" s="143">
        <f t="shared" si="5"/>
        <v>100</v>
      </c>
      <c r="H74" s="125"/>
      <c r="I74" s="125"/>
      <c r="J74" s="125"/>
    </row>
    <row r="75" spans="1:10" s="129" customFormat="1" hidden="1">
      <c r="A75" s="180"/>
      <c r="B75" s="181"/>
      <c r="C75" s="195">
        <v>6429</v>
      </c>
      <c r="D75" s="144" t="s">
        <v>72</v>
      </c>
      <c r="E75" s="145">
        <f>E76</f>
        <v>1000</v>
      </c>
      <c r="F75" s="145">
        <f>F76</f>
        <v>4000</v>
      </c>
      <c r="G75" s="143">
        <f t="shared" si="5"/>
        <v>5000</v>
      </c>
      <c r="H75" s="125"/>
      <c r="I75" s="125"/>
      <c r="J75" s="125"/>
    </row>
    <row r="76" spans="1:10" s="129" customFormat="1" hidden="1">
      <c r="A76" s="180"/>
      <c r="B76" s="181"/>
      <c r="C76" s="195">
        <v>64299</v>
      </c>
      <c r="D76" s="144" t="s">
        <v>369</v>
      </c>
      <c r="E76" s="145">
        <v>1000</v>
      </c>
      <c r="F76" s="145">
        <v>4000</v>
      </c>
      <c r="G76" s="143">
        <f t="shared" si="5"/>
        <v>5000</v>
      </c>
      <c r="H76" s="125"/>
      <c r="I76" s="125"/>
      <c r="J76" s="125"/>
    </row>
    <row r="77" spans="1:10" s="129" customFormat="1">
      <c r="A77" s="180"/>
      <c r="B77" s="181"/>
      <c r="C77" s="196"/>
      <c r="D77" s="142" t="s">
        <v>28</v>
      </c>
      <c r="E77" s="143">
        <f>E78</f>
        <v>10617.82</v>
      </c>
      <c r="F77" s="143">
        <f>+G77-E77</f>
        <v>-2317.8199999999997</v>
      </c>
      <c r="G77" s="143">
        <f>+G78</f>
        <v>8300</v>
      </c>
      <c r="H77" s="125"/>
      <c r="I77" s="125"/>
      <c r="J77" s="125"/>
    </row>
    <row r="78" spans="1:10" s="129" customFormat="1" ht="28.5">
      <c r="A78" s="184"/>
      <c r="B78" s="185" t="s">
        <v>73</v>
      </c>
      <c r="C78" s="198">
        <v>65</v>
      </c>
      <c r="D78" s="203" t="s">
        <v>74</v>
      </c>
      <c r="E78" s="171">
        <v>10617.82</v>
      </c>
      <c r="F78" s="171">
        <f>+G78-E77</f>
        <v>-2317.8199999999997</v>
      </c>
      <c r="G78" s="171">
        <f>+G79+G82</f>
        <v>8300</v>
      </c>
      <c r="H78" s="125"/>
      <c r="I78" s="125"/>
      <c r="J78" s="125"/>
    </row>
    <row r="79" spans="1:10" s="129" customFormat="1">
      <c r="A79" s="222"/>
      <c r="B79" s="223"/>
      <c r="C79" s="224">
        <v>651</v>
      </c>
      <c r="D79" s="225" t="s">
        <v>75</v>
      </c>
      <c r="E79" s="226">
        <v>0</v>
      </c>
      <c r="F79" s="226">
        <f>F80</f>
        <v>0</v>
      </c>
      <c r="G79" s="171">
        <v>2400</v>
      </c>
      <c r="H79" s="125"/>
      <c r="I79" s="125"/>
      <c r="J79" s="125"/>
    </row>
    <row r="80" spans="1:10" s="129" customFormat="1" hidden="1">
      <c r="A80" s="180"/>
      <c r="B80" s="181"/>
      <c r="C80" s="195">
        <v>6513</v>
      </c>
      <c r="D80" s="144" t="s">
        <v>77</v>
      </c>
      <c r="E80" s="145">
        <f>E81</f>
        <v>100</v>
      </c>
      <c r="F80" s="145">
        <f>F81</f>
        <v>0</v>
      </c>
      <c r="G80" s="143">
        <f t="shared" ref="G80:G88" si="6">E80+F80</f>
        <v>100</v>
      </c>
      <c r="H80" s="125"/>
      <c r="I80" s="125"/>
      <c r="J80" s="125"/>
    </row>
    <row r="81" spans="1:10" s="129" customFormat="1" hidden="1">
      <c r="A81" s="180"/>
      <c r="B81" s="181"/>
      <c r="C81" s="195">
        <v>65139</v>
      </c>
      <c r="D81" s="144" t="s">
        <v>78</v>
      </c>
      <c r="E81" s="145">
        <v>100</v>
      </c>
      <c r="F81" s="145">
        <v>0</v>
      </c>
      <c r="G81" s="143">
        <f t="shared" si="6"/>
        <v>100</v>
      </c>
      <c r="H81" s="125"/>
      <c r="I81" s="125"/>
      <c r="J81" s="125"/>
    </row>
    <row r="82" spans="1:10" s="129" customFormat="1">
      <c r="A82" s="230"/>
      <c r="B82" s="231"/>
      <c r="C82" s="232">
        <v>652</v>
      </c>
      <c r="D82" s="233" t="s">
        <v>79</v>
      </c>
      <c r="E82" s="234">
        <v>0</v>
      </c>
      <c r="F82" s="234">
        <v>0</v>
      </c>
      <c r="G82" s="171">
        <v>5900</v>
      </c>
      <c r="H82" s="125"/>
      <c r="I82" s="125"/>
      <c r="J82" s="125"/>
    </row>
    <row r="83" spans="1:10" s="129" customFormat="1" hidden="1">
      <c r="A83" s="182"/>
      <c r="B83" s="183"/>
      <c r="C83" s="197">
        <v>6526</v>
      </c>
      <c r="D83" s="147" t="s">
        <v>83</v>
      </c>
      <c r="E83" s="148">
        <f>E84</f>
        <v>67600</v>
      </c>
      <c r="F83" s="148">
        <f>F84</f>
        <v>-5000</v>
      </c>
      <c r="G83" s="143">
        <f t="shared" si="6"/>
        <v>62600</v>
      </c>
      <c r="H83" s="125"/>
      <c r="I83" s="125"/>
      <c r="J83" s="125"/>
    </row>
    <row r="84" spans="1:10" s="129" customFormat="1" hidden="1">
      <c r="A84" s="182"/>
      <c r="B84" s="183"/>
      <c r="C84" s="197">
        <v>65269</v>
      </c>
      <c r="D84" s="147" t="s">
        <v>367</v>
      </c>
      <c r="E84" s="148">
        <v>67600</v>
      </c>
      <c r="F84" s="148">
        <v>-5000</v>
      </c>
      <c r="G84" s="143">
        <f t="shared" si="6"/>
        <v>62600</v>
      </c>
      <c r="H84" s="125"/>
      <c r="I84" s="125"/>
      <c r="J84" s="125"/>
    </row>
    <row r="85" spans="1:10" s="129" customFormat="1">
      <c r="A85" s="180"/>
      <c r="B85" s="181"/>
      <c r="C85" s="196"/>
      <c r="D85" s="142" t="s">
        <v>68</v>
      </c>
      <c r="E85" s="143">
        <v>27208.18</v>
      </c>
      <c r="F85" s="143">
        <f>SUM(F86)</f>
        <v>8299.82</v>
      </c>
      <c r="G85" s="143">
        <f>+G86</f>
        <v>35508</v>
      </c>
      <c r="H85" s="125"/>
      <c r="I85" s="125"/>
      <c r="J85" s="125"/>
    </row>
    <row r="86" spans="1:10" s="129" customFormat="1" ht="28.5">
      <c r="A86" s="184"/>
      <c r="B86" s="185" t="s">
        <v>73</v>
      </c>
      <c r="C86" s="198">
        <v>65</v>
      </c>
      <c r="D86" s="203" t="s">
        <v>74</v>
      </c>
      <c r="E86" s="171">
        <v>27208.18</v>
      </c>
      <c r="F86" s="171">
        <f>+G86-E86</f>
        <v>8299.82</v>
      </c>
      <c r="G86" s="171">
        <f>+G87+G90+G97</f>
        <v>35508</v>
      </c>
      <c r="H86" s="125"/>
      <c r="I86" s="125"/>
      <c r="J86" s="125"/>
    </row>
    <row r="87" spans="1:10" s="129" customFormat="1">
      <c r="A87" s="222"/>
      <c r="B87" s="223"/>
      <c r="C87" s="224">
        <v>651</v>
      </c>
      <c r="D87" s="225" t="s">
        <v>75</v>
      </c>
      <c r="E87" s="226">
        <v>0</v>
      </c>
      <c r="F87" s="226">
        <v>0</v>
      </c>
      <c r="G87" s="226">
        <v>5500</v>
      </c>
      <c r="H87" s="125"/>
      <c r="I87" s="125"/>
      <c r="J87" s="125"/>
    </row>
    <row r="88" spans="1:10" s="129" customFormat="1" hidden="1">
      <c r="A88" s="180"/>
      <c r="B88" s="181"/>
      <c r="C88" s="195">
        <v>6512</v>
      </c>
      <c r="D88" s="144" t="s">
        <v>76</v>
      </c>
      <c r="E88" s="145">
        <f>SUM(E89)</f>
        <v>55000</v>
      </c>
      <c r="F88" s="145">
        <v>0</v>
      </c>
      <c r="G88" s="143">
        <f t="shared" si="6"/>
        <v>55000</v>
      </c>
      <c r="H88" s="125"/>
      <c r="I88" s="125"/>
      <c r="J88" s="125"/>
    </row>
    <row r="89" spans="1:10" s="129" customFormat="1" ht="28.5" hidden="1">
      <c r="A89" s="180"/>
      <c r="B89" s="181"/>
      <c r="C89" s="195">
        <v>65129</v>
      </c>
      <c r="D89" s="146" t="s">
        <v>440</v>
      </c>
      <c r="E89" s="145">
        <v>55000</v>
      </c>
      <c r="F89" s="145">
        <v>0</v>
      </c>
      <c r="G89" s="145">
        <f>SUM(E89:F89)</f>
        <v>55000</v>
      </c>
      <c r="H89" s="125"/>
      <c r="I89" s="125"/>
      <c r="J89" s="125"/>
    </row>
    <row r="90" spans="1:10" s="129" customFormat="1">
      <c r="A90" s="222"/>
      <c r="B90" s="223"/>
      <c r="C90" s="224">
        <v>652</v>
      </c>
      <c r="D90" s="225" t="s">
        <v>79</v>
      </c>
      <c r="E90" s="226">
        <v>0</v>
      </c>
      <c r="F90" s="226">
        <v>0</v>
      </c>
      <c r="G90" s="226">
        <v>5708</v>
      </c>
      <c r="H90" s="125"/>
      <c r="I90" s="125"/>
      <c r="J90" s="125"/>
    </row>
    <row r="91" spans="1:10" s="129" customFormat="1" hidden="1">
      <c r="A91" s="180"/>
      <c r="B91" s="181"/>
      <c r="C91" s="195">
        <v>6522</v>
      </c>
      <c r="D91" s="144" t="s">
        <v>80</v>
      </c>
      <c r="E91" s="145">
        <f>E92</f>
        <v>2000</v>
      </c>
      <c r="F91" s="145">
        <v>0</v>
      </c>
      <c r="G91" s="128">
        <f t="shared" ref="G91:G101" si="7">SUM(E91:F91)</f>
        <v>2000</v>
      </c>
      <c r="H91" s="125"/>
      <c r="I91" s="125"/>
      <c r="J91" s="125"/>
    </row>
    <row r="92" spans="1:10" s="129" customFormat="1" hidden="1">
      <c r="A92" s="180"/>
      <c r="B92" s="181"/>
      <c r="C92" s="195">
        <v>65229</v>
      </c>
      <c r="D92" s="144" t="s">
        <v>81</v>
      </c>
      <c r="E92" s="145">
        <v>2000</v>
      </c>
      <c r="F92" s="145">
        <v>0</v>
      </c>
      <c r="G92" s="128">
        <f t="shared" si="7"/>
        <v>2000</v>
      </c>
      <c r="H92" s="125"/>
      <c r="I92" s="125"/>
      <c r="J92" s="125"/>
    </row>
    <row r="93" spans="1:10" hidden="1">
      <c r="A93" s="180"/>
      <c r="B93" s="181"/>
      <c r="C93" s="195">
        <v>6524</v>
      </c>
      <c r="D93" s="144" t="s">
        <v>82</v>
      </c>
      <c r="E93" s="145">
        <f>E94</f>
        <v>50000</v>
      </c>
      <c r="F93" s="145">
        <v>0</v>
      </c>
      <c r="G93" s="128">
        <f t="shared" si="7"/>
        <v>50000</v>
      </c>
      <c r="H93" s="125"/>
      <c r="I93" s="125"/>
      <c r="J93" s="125"/>
    </row>
    <row r="94" spans="1:10" hidden="1">
      <c r="A94" s="180"/>
      <c r="B94" s="181"/>
      <c r="C94" s="195">
        <v>65241</v>
      </c>
      <c r="D94" s="144" t="s">
        <v>82</v>
      </c>
      <c r="E94" s="145">
        <v>50000</v>
      </c>
      <c r="F94" s="145">
        <v>0</v>
      </c>
      <c r="G94" s="128">
        <f t="shared" si="7"/>
        <v>50000</v>
      </c>
      <c r="H94" s="125"/>
      <c r="I94" s="125"/>
      <c r="J94" s="125"/>
    </row>
    <row r="95" spans="1:10" hidden="1">
      <c r="A95" s="180"/>
      <c r="B95" s="181"/>
      <c r="C95" s="195">
        <v>6526</v>
      </c>
      <c r="D95" s="144" t="s">
        <v>83</v>
      </c>
      <c r="E95" s="145">
        <f>E96</f>
        <v>500</v>
      </c>
      <c r="F95" s="145">
        <v>0</v>
      </c>
      <c r="G95" s="128">
        <f t="shared" si="7"/>
        <v>500</v>
      </c>
      <c r="H95" s="125"/>
      <c r="I95" s="125"/>
      <c r="J95" s="125"/>
    </row>
    <row r="96" spans="1:10" hidden="1">
      <c r="A96" s="180"/>
      <c r="B96" s="181"/>
      <c r="C96" s="195">
        <v>65269</v>
      </c>
      <c r="D96" s="144" t="s">
        <v>368</v>
      </c>
      <c r="E96" s="145">
        <v>500</v>
      </c>
      <c r="F96" s="145">
        <v>0</v>
      </c>
      <c r="G96" s="128">
        <f t="shared" si="7"/>
        <v>500</v>
      </c>
      <c r="H96" s="125"/>
      <c r="I96" s="125"/>
      <c r="J96" s="125"/>
    </row>
    <row r="97" spans="1:10">
      <c r="A97" s="222"/>
      <c r="B97" s="223"/>
      <c r="C97" s="224">
        <v>653</v>
      </c>
      <c r="D97" s="225" t="s">
        <v>84</v>
      </c>
      <c r="E97" s="226">
        <v>0</v>
      </c>
      <c r="F97" s="226">
        <v>0</v>
      </c>
      <c r="G97" s="226">
        <v>24300</v>
      </c>
      <c r="H97" s="126"/>
      <c r="I97" s="125"/>
      <c r="J97" s="126"/>
    </row>
    <row r="98" spans="1:10" s="129" customFormat="1" hidden="1">
      <c r="A98" s="180"/>
      <c r="B98" s="181"/>
      <c r="C98" s="195">
        <v>6531</v>
      </c>
      <c r="D98" s="144" t="s">
        <v>85</v>
      </c>
      <c r="E98" s="145">
        <f>E99</f>
        <v>2000</v>
      </c>
      <c r="F98" s="145">
        <f>F99</f>
        <v>0</v>
      </c>
      <c r="G98" s="128">
        <f t="shared" si="7"/>
        <v>2000</v>
      </c>
      <c r="H98" s="125"/>
      <c r="I98" s="125"/>
      <c r="J98" s="125"/>
    </row>
    <row r="99" spans="1:10" s="129" customFormat="1" hidden="1">
      <c r="A99" s="180"/>
      <c r="B99" s="181"/>
      <c r="C99" s="195">
        <v>65311</v>
      </c>
      <c r="D99" s="144" t="s">
        <v>85</v>
      </c>
      <c r="E99" s="145">
        <v>2000</v>
      </c>
      <c r="F99" s="145">
        <v>0</v>
      </c>
      <c r="G99" s="128">
        <f t="shared" si="7"/>
        <v>2000</v>
      </c>
      <c r="H99" s="125"/>
      <c r="I99" s="125"/>
      <c r="J99" s="125"/>
    </row>
    <row r="100" spans="1:10" s="129" customFormat="1" hidden="1">
      <c r="A100" s="180"/>
      <c r="B100" s="181"/>
      <c r="C100" s="195">
        <v>6532</v>
      </c>
      <c r="D100" s="144" t="s">
        <v>86</v>
      </c>
      <c r="E100" s="145">
        <f>E101</f>
        <v>150000</v>
      </c>
      <c r="F100" s="145">
        <f>F101</f>
        <v>3000</v>
      </c>
      <c r="G100" s="128">
        <f t="shared" si="7"/>
        <v>153000</v>
      </c>
      <c r="H100" s="125"/>
      <c r="I100" s="125"/>
      <c r="J100" s="125"/>
    </row>
    <row r="101" spans="1:10" s="129" customFormat="1" hidden="1">
      <c r="A101" s="180"/>
      <c r="B101" s="181"/>
      <c r="C101" s="195">
        <v>65321</v>
      </c>
      <c r="D101" s="144" t="s">
        <v>86</v>
      </c>
      <c r="E101" s="145">
        <v>150000</v>
      </c>
      <c r="F101" s="145">
        <v>3000</v>
      </c>
      <c r="G101" s="128">
        <f t="shared" si="7"/>
        <v>153000</v>
      </c>
      <c r="H101" s="125"/>
      <c r="I101" s="125"/>
      <c r="J101" s="125"/>
    </row>
    <row r="102" spans="1:10" s="129" customFormat="1">
      <c r="A102" s="287"/>
      <c r="B102" s="288"/>
      <c r="C102" s="289"/>
      <c r="D102" s="290" t="s">
        <v>28</v>
      </c>
      <c r="E102" s="284">
        <f t="shared" ref="E102:G105" si="8">SUM(E103)</f>
        <v>265.45</v>
      </c>
      <c r="F102" s="291">
        <f>+G102-E102</f>
        <v>-265.45</v>
      </c>
      <c r="G102" s="291">
        <v>0</v>
      </c>
      <c r="H102" s="125"/>
      <c r="I102" s="125"/>
      <c r="J102" s="125"/>
    </row>
    <row r="103" spans="1:10" s="129" customFormat="1" ht="13.15" customHeight="1">
      <c r="A103" s="287"/>
      <c r="B103" s="288" t="s">
        <v>448</v>
      </c>
      <c r="C103" s="292">
        <v>68</v>
      </c>
      <c r="D103" s="290" t="s">
        <v>449</v>
      </c>
      <c r="E103" s="291">
        <v>265.45</v>
      </c>
      <c r="F103" s="291">
        <v>0</v>
      </c>
      <c r="G103" s="291">
        <v>0</v>
      </c>
      <c r="H103" s="125"/>
      <c r="I103" s="125"/>
      <c r="J103" s="125"/>
    </row>
    <row r="104" spans="1:10" ht="13.15" customHeight="1">
      <c r="A104" s="293"/>
      <c r="B104" s="294"/>
      <c r="C104" s="289">
        <v>681</v>
      </c>
      <c r="D104" s="295" t="s">
        <v>450</v>
      </c>
      <c r="E104" s="291">
        <f t="shared" si="8"/>
        <v>0</v>
      </c>
      <c r="F104" s="291">
        <v>0</v>
      </c>
      <c r="G104" s="291">
        <v>0</v>
      </c>
      <c r="H104" s="126"/>
      <c r="I104" s="126"/>
      <c r="J104" s="126"/>
    </row>
    <row r="105" spans="1:10" ht="13.15" hidden="1" customHeight="1">
      <c r="A105" s="285"/>
      <c r="B105" s="286"/>
      <c r="C105" s="195">
        <v>6819</v>
      </c>
      <c r="D105" s="144" t="s">
        <v>451</v>
      </c>
      <c r="E105" s="145">
        <f t="shared" si="8"/>
        <v>0</v>
      </c>
      <c r="F105" s="145">
        <f t="shared" si="8"/>
        <v>4000</v>
      </c>
      <c r="G105" s="145">
        <f t="shared" si="8"/>
        <v>4000</v>
      </c>
      <c r="H105" s="126"/>
      <c r="I105" s="126"/>
      <c r="J105" s="126"/>
    </row>
    <row r="106" spans="1:10" ht="13.15" hidden="1" customHeight="1">
      <c r="A106" s="285"/>
      <c r="B106" s="286"/>
      <c r="C106" s="195">
        <v>68191</v>
      </c>
      <c r="D106" s="144" t="s">
        <v>452</v>
      </c>
      <c r="E106" s="145">
        <v>0</v>
      </c>
      <c r="F106" s="145">
        <v>4000</v>
      </c>
      <c r="G106" s="145">
        <f>SUM(E106:F106)</f>
        <v>4000</v>
      </c>
      <c r="H106" s="126"/>
      <c r="I106" s="126"/>
      <c r="J106" s="126"/>
    </row>
    <row r="107" spans="1:10" ht="13.15" customHeight="1">
      <c r="A107" s="285"/>
      <c r="B107" s="286"/>
      <c r="C107" s="195"/>
      <c r="D107" s="144"/>
      <c r="E107" s="145"/>
      <c r="F107" s="145"/>
      <c r="G107" s="145"/>
      <c r="H107" s="126"/>
      <c r="I107" s="126"/>
      <c r="J107" s="126"/>
    </row>
    <row r="108" spans="1:10" ht="13.15" customHeight="1">
      <c r="A108" s="285"/>
      <c r="B108" s="286"/>
      <c r="C108" s="289"/>
      <c r="D108" s="290" t="s">
        <v>490</v>
      </c>
      <c r="E108" s="291">
        <v>0</v>
      </c>
      <c r="F108" s="291">
        <f>+G108-E108</f>
        <v>4700</v>
      </c>
      <c r="G108" s="284">
        <f>+G109</f>
        <v>4700</v>
      </c>
      <c r="H108" s="126"/>
      <c r="I108" s="126"/>
      <c r="J108" s="126"/>
    </row>
    <row r="109" spans="1:10" ht="13.15" customHeight="1">
      <c r="A109" s="285"/>
      <c r="B109" s="286"/>
      <c r="C109" s="289"/>
      <c r="D109" s="317" t="s">
        <v>491</v>
      </c>
      <c r="E109" s="291">
        <v>0</v>
      </c>
      <c r="F109" s="291">
        <f t="shared" ref="F109:F111" si="9">+G109-E109</f>
        <v>4700</v>
      </c>
      <c r="G109" s="284">
        <f>+G110</f>
        <v>4700</v>
      </c>
      <c r="H109" s="126"/>
      <c r="I109" s="126"/>
      <c r="J109" s="126"/>
    </row>
    <row r="110" spans="1:10" ht="13.15" customHeight="1">
      <c r="A110" s="285"/>
      <c r="B110" s="181" t="s">
        <v>494</v>
      </c>
      <c r="C110" s="292">
        <v>71</v>
      </c>
      <c r="D110" s="290" t="s">
        <v>492</v>
      </c>
      <c r="E110" s="291">
        <v>0</v>
      </c>
      <c r="F110" s="291">
        <f t="shared" si="9"/>
        <v>4700</v>
      </c>
      <c r="G110" s="291">
        <f>+G111</f>
        <v>4700</v>
      </c>
      <c r="H110" s="126"/>
      <c r="I110" s="126"/>
      <c r="J110" s="126"/>
    </row>
    <row r="111" spans="1:10" ht="13.15" customHeight="1">
      <c r="A111" s="285"/>
      <c r="B111" s="286"/>
      <c r="C111" s="289">
        <v>711</v>
      </c>
      <c r="D111" s="316" t="s">
        <v>493</v>
      </c>
      <c r="E111" s="291">
        <v>0</v>
      </c>
      <c r="F111" s="291">
        <f t="shared" si="9"/>
        <v>4700</v>
      </c>
      <c r="G111" s="291">
        <v>4700</v>
      </c>
      <c r="H111" s="126"/>
      <c r="I111" s="126"/>
      <c r="J111" s="126"/>
    </row>
    <row r="112" spans="1:10" ht="13.15" customHeight="1">
      <c r="A112" s="285"/>
      <c r="B112" s="286"/>
      <c r="C112" s="195"/>
      <c r="D112" s="144"/>
      <c r="E112" s="145"/>
      <c r="F112" s="145"/>
      <c r="G112" s="145"/>
      <c r="H112" s="126"/>
      <c r="I112" s="126"/>
      <c r="J112" s="126"/>
    </row>
    <row r="113" spans="1:16">
      <c r="A113" s="180"/>
      <c r="B113" s="181"/>
      <c r="C113" s="195"/>
      <c r="D113" s="144"/>
      <c r="E113" s="150"/>
      <c r="F113" s="149"/>
      <c r="G113" s="149"/>
      <c r="H113" s="125"/>
      <c r="I113" s="125"/>
      <c r="J113" s="125"/>
      <c r="O113" s="116">
        <v>1585.45</v>
      </c>
    </row>
    <row r="114" spans="1:16">
      <c r="A114" s="177"/>
      <c r="B114" s="186"/>
      <c r="C114" s="199"/>
      <c r="D114" s="151" t="s">
        <v>13</v>
      </c>
      <c r="E114" s="167">
        <f>E115+E122+E131+E132</f>
        <v>1773442.17</v>
      </c>
      <c r="F114" s="167">
        <f>+F115+F122</f>
        <v>-808284.01</v>
      </c>
      <c r="G114" s="167">
        <f>+G115+G122</f>
        <v>965158.15999999992</v>
      </c>
      <c r="H114" s="125"/>
      <c r="I114" s="125"/>
      <c r="J114" s="125"/>
      <c r="O114" s="116">
        <v>19602.7</v>
      </c>
    </row>
    <row r="115" spans="1:16">
      <c r="A115" s="187">
        <v>3</v>
      </c>
      <c r="B115" s="188"/>
      <c r="C115" s="200">
        <v>3</v>
      </c>
      <c r="D115" s="168" t="s">
        <v>10</v>
      </c>
      <c r="E115" s="169">
        <f>E116+E117+E118+E119+E120+E121</f>
        <v>679938.95</v>
      </c>
      <c r="F115" s="169">
        <f t="shared" ref="F115:F125" si="10">+G115-E115</f>
        <v>-114560.79000000004</v>
      </c>
      <c r="G115" s="169">
        <f>+G116+G117+G118+G119+G120+G121</f>
        <v>565378.15999999992</v>
      </c>
      <c r="H115" s="126"/>
      <c r="I115" s="125"/>
      <c r="J115" s="126"/>
      <c r="O115" s="116">
        <v>140861.72</v>
      </c>
    </row>
    <row r="116" spans="1:16">
      <c r="A116" s="189"/>
      <c r="B116" s="190" t="s">
        <v>87</v>
      </c>
      <c r="C116" s="201">
        <v>31</v>
      </c>
      <c r="D116" s="165" t="s">
        <v>88</v>
      </c>
      <c r="E116" s="166">
        <f>+POSEBNI_DIO!G138+POSEBNI_DIO!G289+POSEBNI_DIO!G281+POSEBNI_DIO!G371+POSEBNI_DIO!G414</f>
        <v>105780.07</v>
      </c>
      <c r="F116" s="166">
        <f t="shared" si="10"/>
        <v>-7.1400000000139698</v>
      </c>
      <c r="G116" s="166">
        <f>+POSEBNI_DIO!I138+POSEBNI_DIO!I289+POSEBNI_DIO!I371+POSEBNI_DIO!I414+POSEBNI_DIO!I281</f>
        <v>105772.93</v>
      </c>
      <c r="H116" s="125"/>
      <c r="I116" s="125"/>
      <c r="J116" s="125"/>
      <c r="O116" s="116">
        <v>9497</v>
      </c>
    </row>
    <row r="117" spans="1:16">
      <c r="A117" s="192"/>
      <c r="B117" s="190" t="s">
        <v>89</v>
      </c>
      <c r="C117" s="201">
        <v>32</v>
      </c>
      <c r="D117" s="165" t="s">
        <v>90</v>
      </c>
      <c r="E117" s="166">
        <f>+POSEBNI_DIO!G18+POSEBNI_DIO!G70+POSEBNI_DIO!G89+POSEBNI_DIO!G141+POSEBNI_DIO!G154+POSEBNI_DIO!G162+POSEBNI_DIO!G169+POSEBNI_DIO!G175+POSEBNI_DIO!G183+POSEBNI_DIO!G190+POSEBNI_DIO!G207+POSEBNI_DIO!G311+POSEBNI_DIO!G347+POSEBNI_DIO!G356+POSEBNI_DIO!G372+POSEBNI_DIO!G380+POSEBNI_DIO!G388+POSEBNI_DIO!G417+POSEBNI_DIO!G426+POSEBNI_DIO!G440+POSEBNI_DIO!G300</f>
        <v>139136.37</v>
      </c>
      <c r="F117" s="166">
        <f t="shared" si="10"/>
        <v>-1958.890000000014</v>
      </c>
      <c r="G117" s="166">
        <f>+POSEBNI_DIO!I18+POSEBNI_DIO!I70+POSEBNI_DIO!I89+POSEBNI_DIO!I141+POSEBNI_DIO!I154+POSEBNI_DIO!I162+POSEBNI_DIO!I169+POSEBNI_DIO!I175+POSEBNI_DIO!I183+POSEBNI_DIO!I190+POSEBNI_DIO!I207+POSEBNI_DIO!I300+POSEBNI_DIO!I311+POSEBNI_DIO!I347+POSEBNI_DIO!I356+POSEBNI_DIO!I372+POSEBNI_DIO!I380+POSEBNI_DIO!I388+POSEBNI_DIO!I417+POSEBNI_DIO!I427+POSEBNI_DIO!I440</f>
        <v>137177.47999999998</v>
      </c>
      <c r="H117" s="125"/>
      <c r="I117" s="125"/>
      <c r="J117" s="125"/>
      <c r="O117" s="116">
        <v>3317.51</v>
      </c>
    </row>
    <row r="118" spans="1:16">
      <c r="A118" s="192"/>
      <c r="B118" s="190" t="s">
        <v>93</v>
      </c>
      <c r="C118" s="201">
        <v>34</v>
      </c>
      <c r="D118" s="165" t="s">
        <v>94</v>
      </c>
      <c r="E118" s="166">
        <f>+POSEBNI_DIO!G193</f>
        <v>1858.12</v>
      </c>
      <c r="F118" s="166">
        <f t="shared" si="10"/>
        <v>-508.11999999999989</v>
      </c>
      <c r="G118" s="166">
        <f>+POSEBNI_DIO!I193</f>
        <v>1350</v>
      </c>
      <c r="H118" s="126"/>
      <c r="I118" s="126"/>
      <c r="J118" s="126"/>
      <c r="O118" s="116">
        <v>2294.0500000000002</v>
      </c>
    </row>
    <row r="119" spans="1:16">
      <c r="A119" s="192"/>
      <c r="B119" s="190" t="s">
        <v>95</v>
      </c>
      <c r="C119" s="201">
        <v>36</v>
      </c>
      <c r="D119" s="165" t="s">
        <v>96</v>
      </c>
      <c r="E119" s="166">
        <f>+POSEBNI_DIO!G31+POSEBNI_DIO!G225+POSEBNI_DIO!G236+POSEBNI_DIO!G397+POSEBNI_DIO!G443</f>
        <v>22297.43</v>
      </c>
      <c r="F119" s="166">
        <f t="shared" si="10"/>
        <v>-11597.43</v>
      </c>
      <c r="G119" s="166">
        <f>+POSEBNI_DIO!I31+POSEBNI_DIO!I225+POSEBNI_DIO!I236+POSEBNI_DIO!I397+POSEBNI_DIO!I443+POSEBNI_DIO!I332</f>
        <v>10700</v>
      </c>
      <c r="H119" s="126"/>
      <c r="I119" s="126"/>
      <c r="J119" s="126"/>
      <c r="O119" s="116">
        <v>904.01</v>
      </c>
    </row>
    <row r="120" spans="1:16">
      <c r="A120" s="192"/>
      <c r="B120" s="190" t="s">
        <v>97</v>
      </c>
      <c r="C120" s="201">
        <v>37</v>
      </c>
      <c r="D120" s="165" t="s">
        <v>98</v>
      </c>
      <c r="E120" s="166">
        <f>+POSEBNI_DIO!G35+POSEBNI_DIO!G57+POSEBNI_DIO!G215+POSEBNI_DIO!G228+POSEBNI_DIO!G244+POSEBNI_DIO!G250+POSEBNI_DIO!G260+POSEBNI_DIO!G215</f>
        <v>226157.19999999998</v>
      </c>
      <c r="F120" s="166">
        <f t="shared" si="10"/>
        <v>-89257.199999999983</v>
      </c>
      <c r="G120" s="166">
        <f>+POSEBNI_DIO!I35+POSEBNI_DIO!I57+POSEBNI_DIO!I215+POSEBNI_DIO!I228+POSEBNI_DIO!I244+POSEBNI_DIO!I250+POSEBNI_DIO!I260</f>
        <v>136900</v>
      </c>
      <c r="H120" s="126"/>
      <c r="I120" s="126"/>
      <c r="J120" s="126"/>
      <c r="O120" s="116">
        <v>1585.45</v>
      </c>
    </row>
    <row r="121" spans="1:16" s="132" customFormat="1">
      <c r="A121" s="192"/>
      <c r="B121" s="190" t="s">
        <v>99</v>
      </c>
      <c r="C121" s="201">
        <v>38</v>
      </c>
      <c r="D121" s="165" t="s">
        <v>100</v>
      </c>
      <c r="E121" s="166">
        <f>+POSEBNI_DIO!G45+POSEBNI_DIO!G51+POSEBNI_DIO!G63+POSEBNI_DIO!G71+POSEBNI_DIO!G271+POSEBNI_DIO!G303+POSEBNI_DIO!G312+POSEBNI_DIO!G320+POSEBNI_DIO!G326+POSEBNI_DIO!G338+POSEBNI_DIO!G500+POSEBNI_DIO!G506</f>
        <v>184709.76000000001</v>
      </c>
      <c r="F121" s="166">
        <f t="shared" si="10"/>
        <v>-11232.010000000009</v>
      </c>
      <c r="G121" s="166">
        <f>+POSEBNI_DIO!I506+POSEBNI_DIO!I500+POSEBNI_DIO!I338+POSEBNI_DIO!I326+POSEBNI_DIO!I320+POSEBNI_DIO!I312+POSEBNI_DIO!I303+POSEBNI_DIO!I271+POSEBNI_DIO!I71+POSEBNI_DIO!I63+POSEBNI_DIO!I51+POSEBNI_DIO!I45+POSEBNI_DIO!I77</f>
        <v>173477.75</v>
      </c>
      <c r="H121" s="131"/>
      <c r="I121" s="131"/>
      <c r="J121" s="131"/>
    </row>
    <row r="122" spans="1:16" ht="15.6" customHeight="1">
      <c r="A122" s="187">
        <v>4</v>
      </c>
      <c r="B122" s="188"/>
      <c r="C122" s="200">
        <v>4</v>
      </c>
      <c r="D122" s="168" t="s">
        <v>11</v>
      </c>
      <c r="E122" s="169">
        <f>E123+E124+E125</f>
        <v>1093503.22</v>
      </c>
      <c r="F122" s="169">
        <f>+G122-E122</f>
        <v>-693723.22</v>
      </c>
      <c r="G122" s="169">
        <f>+G123+G124+G125</f>
        <v>399780</v>
      </c>
      <c r="H122" s="117"/>
      <c r="I122" s="117"/>
      <c r="J122" s="117"/>
      <c r="O122" s="116">
        <f>SUM(O113:O121)</f>
        <v>179647.89</v>
      </c>
    </row>
    <row r="123" spans="1:16">
      <c r="A123" s="189"/>
      <c r="B123" s="190" t="s">
        <v>393</v>
      </c>
      <c r="C123" s="201">
        <v>41</v>
      </c>
      <c r="D123" s="165" t="s">
        <v>395</v>
      </c>
      <c r="E123" s="166">
        <f>+POSEBNI_DIO!G489</f>
        <v>0</v>
      </c>
      <c r="F123" s="166">
        <f t="shared" si="10"/>
        <v>8500</v>
      </c>
      <c r="G123" s="166">
        <f>+POSEBNI_DIO!I96</f>
        <v>8500</v>
      </c>
    </row>
    <row r="124" spans="1:16">
      <c r="A124" s="189"/>
      <c r="B124" s="190" t="s">
        <v>101</v>
      </c>
      <c r="C124" s="201">
        <v>42</v>
      </c>
      <c r="D124" s="165" t="s">
        <v>102</v>
      </c>
      <c r="E124" s="166">
        <f>+POSEBNI_DIO!G105+POSEBNI_DIO!G120+POSEBNI_DIO!G362+POSEBNI_DIO!G405+POSEBNI_DIO!G465+POSEBNI_DIO!G473+POSEBNI_DIO!G482+POSEBNI_DIO!G490</f>
        <v>1049704.69</v>
      </c>
      <c r="F124" s="166">
        <f t="shared" si="10"/>
        <v>-838424.69</v>
      </c>
      <c r="G124" s="166">
        <f>+POSEBNI_DIO!I490+POSEBNI_DIO!I482+POSEBNI_DIO!I473+POSEBNI_DIO!I465+POSEBNI_DIO!I405+POSEBNI_DIO!I362+POSEBNI_DIO!I120+POSEBNI_DIO!I105+POSEBNI_DIO!I458</f>
        <v>211280</v>
      </c>
    </row>
    <row r="125" spans="1:16">
      <c r="A125" s="307"/>
      <c r="B125" s="308" t="s">
        <v>104</v>
      </c>
      <c r="C125" s="309">
        <v>45</v>
      </c>
      <c r="D125" s="310" t="s">
        <v>105</v>
      </c>
      <c r="E125" s="311">
        <f>+POSEBNI_DIO!G127</f>
        <v>43798.53</v>
      </c>
      <c r="F125" s="311">
        <f t="shared" si="10"/>
        <v>136201.47</v>
      </c>
      <c r="G125" s="311">
        <f>+POSEBNI_DIO!I113+POSEBNI_DIO!I127</f>
        <v>180000</v>
      </c>
    </row>
    <row r="126" spans="1:16">
      <c r="A126" s="505" t="s">
        <v>106</v>
      </c>
      <c r="B126" s="505"/>
      <c r="C126" s="505"/>
      <c r="D126" s="505"/>
      <c r="E126" s="505"/>
      <c r="F126" s="505"/>
      <c r="G126" s="505"/>
      <c r="O126" s="116">
        <f>+O122-G125</f>
        <v>-352.10999999998603</v>
      </c>
      <c r="P126" s="116">
        <f>SUM(N126:O126)</f>
        <v>-352.10999999998603</v>
      </c>
    </row>
    <row r="127" spans="1:16">
      <c r="A127" s="84"/>
      <c r="B127" s="84"/>
      <c r="C127" s="84"/>
      <c r="D127" s="134"/>
      <c r="E127" s="134"/>
      <c r="F127" s="134"/>
      <c r="G127" s="134"/>
    </row>
    <row r="128" spans="1:16" ht="14.25" customHeight="1">
      <c r="A128" s="506" t="s">
        <v>23</v>
      </c>
      <c r="B128" s="506" t="s">
        <v>24</v>
      </c>
      <c r="C128" s="506" t="s">
        <v>25</v>
      </c>
      <c r="D128" s="507" t="s">
        <v>26</v>
      </c>
      <c r="E128" s="508" t="s">
        <v>457</v>
      </c>
      <c r="F128" s="508" t="s">
        <v>430</v>
      </c>
      <c r="G128" s="508" t="s">
        <v>467</v>
      </c>
      <c r="O128" s="116">
        <f>+O122+O126</f>
        <v>179295.78000000003</v>
      </c>
    </row>
    <row r="129" spans="1:15">
      <c r="A129" s="506"/>
      <c r="B129" s="506"/>
      <c r="C129" s="506"/>
      <c r="D129" s="507"/>
      <c r="E129" s="508"/>
      <c r="F129" s="508"/>
      <c r="G129" s="508"/>
    </row>
    <row r="130" spans="1:15" ht="36" customHeight="1">
      <c r="A130" s="506"/>
      <c r="B130" s="506"/>
      <c r="C130" s="506"/>
      <c r="D130" s="507"/>
      <c r="E130" s="508"/>
      <c r="F130" s="508"/>
      <c r="G130" s="508"/>
      <c r="O130" s="116">
        <f>+O128-G125</f>
        <v>-704.21999999997206</v>
      </c>
    </row>
    <row r="131" spans="1:15">
      <c r="A131" s="193">
        <v>8</v>
      </c>
      <c r="B131" s="194"/>
      <c r="C131" s="191"/>
      <c r="D131" s="122" t="s">
        <v>107</v>
      </c>
      <c r="E131" s="123">
        <v>0</v>
      </c>
      <c r="F131" s="123">
        <v>0</v>
      </c>
      <c r="G131" s="123">
        <v>0</v>
      </c>
    </row>
    <row r="132" spans="1:15">
      <c r="A132" s="193">
        <v>5</v>
      </c>
      <c r="B132" s="194"/>
      <c r="C132" s="191"/>
      <c r="D132" s="130" t="s">
        <v>108</v>
      </c>
      <c r="E132" s="123">
        <v>0</v>
      </c>
      <c r="F132" s="319">
        <f>+POSEBNI_DIO!H83</f>
        <v>10841.84</v>
      </c>
      <c r="G132" s="319">
        <f>+POSEBNI_DIO!I83</f>
        <v>10841.84</v>
      </c>
    </row>
    <row r="133" spans="1:15">
      <c r="B133" s="172"/>
      <c r="C133" s="172"/>
      <c r="D133" s="117"/>
      <c r="E133" s="117"/>
      <c r="F133" s="117"/>
      <c r="G133" s="117"/>
    </row>
    <row r="134" spans="1:15">
      <c r="B134" s="172"/>
      <c r="C134" s="172"/>
      <c r="D134" s="117"/>
      <c r="E134" s="117"/>
      <c r="F134" s="117"/>
      <c r="G134" s="318"/>
    </row>
    <row r="135" spans="1:15">
      <c r="B135" s="172"/>
      <c r="C135" s="172"/>
      <c r="D135" s="117"/>
      <c r="E135" s="117"/>
      <c r="F135" s="117"/>
      <c r="G135" s="117"/>
    </row>
    <row r="142" spans="1:15">
      <c r="E142" s="133"/>
      <c r="F142" s="133"/>
      <c r="G142" s="133"/>
    </row>
    <row r="143" spans="1:15">
      <c r="E143" s="133"/>
      <c r="F143" s="133"/>
      <c r="G143" s="133"/>
    </row>
    <row r="144" spans="1:15">
      <c r="E144" s="133"/>
      <c r="F144" s="133"/>
      <c r="G144" s="133"/>
    </row>
    <row r="145" spans="5:7">
      <c r="E145" s="133"/>
      <c r="F145" s="133"/>
      <c r="G145" s="133"/>
    </row>
  </sheetData>
  <sheetProtection selectLockedCells="1" selectUnlockedCells="1"/>
  <mergeCells count="19">
    <mergeCell ref="A2:I2"/>
    <mergeCell ref="A7:G7"/>
    <mergeCell ref="B8:D8"/>
    <mergeCell ref="A9:A11"/>
    <mergeCell ref="B9:B11"/>
    <mergeCell ref="C9:C11"/>
    <mergeCell ref="D9:D11"/>
    <mergeCell ref="E9:E11"/>
    <mergeCell ref="F9:F11"/>
    <mergeCell ref="A4:H5"/>
    <mergeCell ref="G9:G11"/>
    <mergeCell ref="A126:G126"/>
    <mergeCell ref="A128:A130"/>
    <mergeCell ref="B128:B130"/>
    <mergeCell ref="C128:C130"/>
    <mergeCell ref="D128:D130"/>
    <mergeCell ref="E128:E130"/>
    <mergeCell ref="F128:F130"/>
    <mergeCell ref="G128:G130"/>
  </mergeCells>
  <pageMargins left="0.31496062992125984" right="0.11811023622047245" top="1.1417322834645669" bottom="0.98425196850393704" header="0.51181102362204722" footer="0.51181102362204722"/>
  <pageSetup paperSize="9" scale="80" firstPageNumber="0" orientation="landscape" verticalDpi="300" r:id="rId1"/>
  <headerFooter alignWithMargins="0"/>
  <rowBreaks count="1" manualBreakCount="1">
    <brk id="11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7E87B-CCDA-4EA6-B6C4-31296649E040}">
  <dimension ref="B3:I35"/>
  <sheetViews>
    <sheetView workbookViewId="0">
      <selection activeCell="B18" sqref="B18:F18"/>
    </sheetView>
  </sheetViews>
  <sheetFormatPr defaultRowHeight="14.25"/>
  <cols>
    <col min="9" max="9" width="10.875" bestFit="1" customWidth="1"/>
  </cols>
  <sheetData>
    <row r="3" spans="2:9">
      <c r="B3">
        <v>41</v>
      </c>
      <c r="C3">
        <v>42</v>
      </c>
      <c r="D3">
        <v>45</v>
      </c>
    </row>
    <row r="4" spans="2:9">
      <c r="I4">
        <v>39717.839999999997</v>
      </c>
    </row>
    <row r="5" spans="2:9">
      <c r="B5">
        <v>1000</v>
      </c>
      <c r="C5">
        <v>9500</v>
      </c>
      <c r="D5">
        <v>140500</v>
      </c>
      <c r="I5">
        <v>6636.14</v>
      </c>
    </row>
    <row r="6" spans="2:9">
      <c r="C6">
        <v>665000</v>
      </c>
      <c r="D6">
        <v>45000</v>
      </c>
      <c r="I6">
        <v>2654.45</v>
      </c>
    </row>
    <row r="7" spans="2:9">
      <c r="C7">
        <v>700</v>
      </c>
      <c r="D7">
        <v>10000</v>
      </c>
      <c r="I7">
        <v>9954.2099999999991</v>
      </c>
    </row>
    <row r="8" spans="2:9">
      <c r="C8">
        <v>1500</v>
      </c>
      <c r="I8">
        <v>2654.46</v>
      </c>
    </row>
    <row r="9" spans="2:9">
      <c r="C9">
        <v>45050</v>
      </c>
      <c r="I9">
        <v>3318.07</v>
      </c>
    </row>
    <row r="10" spans="2:9">
      <c r="C10">
        <v>10000</v>
      </c>
      <c r="I10">
        <v>1327.23</v>
      </c>
    </row>
    <row r="11" spans="2:9">
      <c r="C11">
        <v>184300</v>
      </c>
      <c r="I11">
        <v>3318.07</v>
      </c>
    </row>
    <row r="12" spans="2:9">
      <c r="C12">
        <v>69000</v>
      </c>
      <c r="I12">
        <v>1459.95</v>
      </c>
    </row>
    <row r="13" spans="2:9">
      <c r="I13">
        <v>2123.56</v>
      </c>
    </row>
    <row r="14" spans="2:9">
      <c r="I14">
        <v>398.17</v>
      </c>
    </row>
    <row r="15" spans="2:9">
      <c r="I15">
        <v>2000</v>
      </c>
    </row>
    <row r="16" spans="2:9">
      <c r="I16">
        <v>7963.37</v>
      </c>
    </row>
    <row r="17" spans="2:9">
      <c r="I17">
        <v>8228.81</v>
      </c>
    </row>
    <row r="18" spans="2:9">
      <c r="B18">
        <f>SUM(B4:B17)</f>
        <v>1000</v>
      </c>
      <c r="C18">
        <f>SUM(C5:C17)</f>
        <v>985050</v>
      </c>
      <c r="D18">
        <f>SUM(D5:D17)</f>
        <v>195500</v>
      </c>
      <c r="F18">
        <f>SUM(B18:E18)</f>
        <v>1181550</v>
      </c>
      <c r="I18" s="166">
        <v>1327.23</v>
      </c>
    </row>
    <row r="19" spans="2:9">
      <c r="I19">
        <v>4645.3</v>
      </c>
    </row>
    <row r="20" spans="2:9">
      <c r="I20" s="312">
        <v>265.39999999999998</v>
      </c>
    </row>
    <row r="21" spans="2:9">
      <c r="I21">
        <v>13272.28</v>
      </c>
    </row>
    <row r="22" spans="2:9">
      <c r="I22">
        <v>3981.68</v>
      </c>
    </row>
    <row r="23" spans="2:9">
      <c r="I23">
        <v>23890.11</v>
      </c>
    </row>
    <row r="27" spans="2:9">
      <c r="I27">
        <f>SUM(I1:I26)</f>
        <v>139136.32999999996</v>
      </c>
    </row>
    <row r="30" spans="2:9">
      <c r="I30">
        <v>139667.26</v>
      </c>
    </row>
    <row r="33" spans="9:9">
      <c r="I33">
        <f>+I30-I27</f>
        <v>530.93000000005122</v>
      </c>
    </row>
    <row r="34" spans="9:9">
      <c r="I34">
        <v>398.17</v>
      </c>
    </row>
    <row r="35" spans="9:9">
      <c r="I35">
        <f>+I33+I34</f>
        <v>929.1000000000513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558"/>
  <sheetViews>
    <sheetView tabSelected="1" view="pageBreakPreview" topLeftCell="A500" zoomScaleNormal="100" zoomScaleSheetLayoutView="100" zoomScalePageLayoutView="85" workbookViewId="0">
      <selection activeCell="K518" sqref="K518"/>
    </sheetView>
  </sheetViews>
  <sheetFormatPr defaultColWidth="8.625" defaultRowHeight="14.25"/>
  <cols>
    <col min="1" max="1" width="5" style="18" customWidth="1"/>
    <col min="2" max="2" width="4.5" style="18" customWidth="1"/>
    <col min="3" max="3" width="4.875" style="21" customWidth="1"/>
    <col min="4" max="4" width="10.625" style="21" customWidth="1"/>
    <col min="5" max="5" width="7.5" style="21" customWidth="1"/>
    <col min="6" max="6" width="58.25" style="19" customWidth="1"/>
    <col min="7" max="7" width="18.125" style="19" customWidth="1"/>
    <col min="8" max="8" width="14.875" style="19" customWidth="1"/>
    <col min="9" max="9" width="15.875" style="19" customWidth="1"/>
    <col min="10" max="21" width="8.625" style="19" customWidth="1"/>
    <col min="22" max="177" width="8.625" style="19"/>
    <col min="178" max="16384" width="8.625" style="20"/>
  </cols>
  <sheetData>
    <row r="1" spans="1:9" ht="15.75">
      <c r="C1" s="537" t="s">
        <v>109</v>
      </c>
      <c r="D1" s="537"/>
      <c r="E1" s="537"/>
      <c r="F1" s="537"/>
    </row>
    <row r="2" spans="1:9" ht="15.75" customHeight="1">
      <c r="A2" s="547" t="s">
        <v>110</v>
      </c>
      <c r="B2" s="547"/>
      <c r="C2" s="547"/>
      <c r="D2" s="547"/>
      <c r="E2" s="547"/>
      <c r="F2" s="547"/>
      <c r="G2" s="547"/>
      <c r="H2" s="547"/>
      <c r="I2" s="547"/>
    </row>
    <row r="3" spans="1:9" ht="15.75">
      <c r="D3" s="22"/>
      <c r="E3" s="23"/>
      <c r="F3" s="24"/>
    </row>
    <row r="4" spans="1:9" ht="59.45" customHeight="1">
      <c r="A4" s="517" t="s">
        <v>499</v>
      </c>
      <c r="B4" s="517"/>
      <c r="C4" s="517"/>
      <c r="D4" s="517"/>
      <c r="E4" s="517"/>
      <c r="F4" s="517"/>
      <c r="G4" s="517"/>
      <c r="H4" s="517"/>
      <c r="I4" s="517"/>
    </row>
    <row r="5" spans="1:9" ht="15.75">
      <c r="A5" s="22"/>
      <c r="B5" s="22"/>
      <c r="C5" s="23"/>
      <c r="D5" s="22"/>
      <c r="E5" s="23"/>
      <c r="F5" s="25"/>
      <c r="G5" s="25"/>
      <c r="H5" s="25"/>
      <c r="I5" s="25"/>
    </row>
    <row r="6" spans="1:9" ht="15.75" customHeight="1">
      <c r="A6" s="548" t="s">
        <v>23</v>
      </c>
      <c r="B6" s="551" t="s">
        <v>24</v>
      </c>
      <c r="C6" s="552" t="s">
        <v>25</v>
      </c>
      <c r="D6" s="555" t="s">
        <v>111</v>
      </c>
      <c r="E6" s="216"/>
      <c r="F6" s="554" t="s">
        <v>112</v>
      </c>
      <c r="G6" s="553" t="s">
        <v>457</v>
      </c>
      <c r="H6" s="553" t="s">
        <v>430</v>
      </c>
      <c r="I6" s="553" t="s">
        <v>458</v>
      </c>
    </row>
    <row r="7" spans="1:9">
      <c r="A7" s="549"/>
      <c r="B7" s="551"/>
      <c r="C7" s="552"/>
      <c r="D7" s="555"/>
      <c r="E7" s="217"/>
      <c r="F7" s="554"/>
      <c r="G7" s="553"/>
      <c r="H7" s="553"/>
      <c r="I7" s="553"/>
    </row>
    <row r="8" spans="1:9" ht="41.25" customHeight="1">
      <c r="A8" s="550"/>
      <c r="B8" s="551"/>
      <c r="C8" s="552"/>
      <c r="D8" s="555"/>
      <c r="E8" s="218"/>
      <c r="F8" s="554"/>
      <c r="G8" s="553"/>
      <c r="H8" s="553"/>
      <c r="I8" s="553"/>
    </row>
    <row r="9" spans="1:9" ht="15.75">
      <c r="A9" s="212"/>
      <c r="B9" s="212"/>
      <c r="C9" s="213"/>
      <c r="D9" s="213"/>
      <c r="E9" s="213"/>
      <c r="F9" s="214" t="s">
        <v>113</v>
      </c>
      <c r="G9" s="215">
        <f>SUM(G10,G129,G198,G340)</f>
        <v>1773442.17</v>
      </c>
      <c r="H9" s="215">
        <f>H10+H129+H198+H340</f>
        <v>-787888.27</v>
      </c>
      <c r="I9" s="215">
        <f>I10+I129+I198+I340</f>
        <v>976000</v>
      </c>
    </row>
    <row r="10" spans="1:9" ht="15.75">
      <c r="A10" s="204"/>
      <c r="B10" s="204"/>
      <c r="C10" s="205"/>
      <c r="D10" s="205"/>
      <c r="E10" s="205"/>
      <c r="F10" s="206" t="s">
        <v>114</v>
      </c>
      <c r="G10" s="207">
        <f>SUM(G11)</f>
        <v>888313.76000000013</v>
      </c>
      <c r="H10" s="207">
        <f>SUM(H11)</f>
        <v>-611884.26</v>
      </c>
      <c r="I10" s="207">
        <f>SUM(I11)</f>
        <v>284929.5</v>
      </c>
    </row>
    <row r="11" spans="1:9" ht="15.75">
      <c r="A11" s="208"/>
      <c r="B11" s="208"/>
      <c r="C11" s="209"/>
      <c r="D11" s="209"/>
      <c r="E11" s="209"/>
      <c r="F11" s="210" t="s">
        <v>115</v>
      </c>
      <c r="G11" s="211">
        <f>SUM(G12)+G99</f>
        <v>888313.76000000013</v>
      </c>
      <c r="H11" s="211">
        <f>H12+H99</f>
        <v>-611884.26</v>
      </c>
      <c r="I11" s="211">
        <f>SUM(I12)+I99</f>
        <v>284929.5</v>
      </c>
    </row>
    <row r="12" spans="1:9" ht="15.75">
      <c r="A12" s="85"/>
      <c r="B12" s="85"/>
      <c r="C12" s="86"/>
      <c r="D12" s="85"/>
      <c r="E12" s="86"/>
      <c r="F12" s="91" t="s">
        <v>116</v>
      </c>
      <c r="G12" s="90">
        <f>G14+G41+G47+G53+G59+G65+G79+G86</f>
        <v>78704.62</v>
      </c>
      <c r="H12" s="90">
        <f>H14+H41+H47+H53+H59+H65+H79+H86+H73</f>
        <v>14224.880000000008</v>
      </c>
      <c r="I12" s="90">
        <f>I14+I41+I47+I53+I59+I65+I79+I86+I73+I91</f>
        <v>101429.5</v>
      </c>
    </row>
    <row r="13" spans="1:9" s="34" customFormat="1" ht="15.75">
      <c r="A13" s="241"/>
      <c r="B13" s="3"/>
      <c r="C13" s="5"/>
      <c r="D13" s="3"/>
      <c r="E13" s="5"/>
      <c r="F13" s="33"/>
      <c r="G13" s="4"/>
      <c r="H13" s="4"/>
      <c r="I13" s="4"/>
    </row>
    <row r="14" spans="1:9" s="34" customFormat="1" ht="17.100000000000001" customHeight="1">
      <c r="A14" s="241"/>
      <c r="B14" s="241"/>
      <c r="C14" s="330"/>
      <c r="D14" s="241" t="s">
        <v>117</v>
      </c>
      <c r="E14" s="539" t="s">
        <v>118</v>
      </c>
      <c r="F14" s="539"/>
      <c r="G14" s="332">
        <f>G15</f>
        <v>45555.159999999996</v>
      </c>
      <c r="H14" s="332">
        <f>+I14-G14</f>
        <v>-6309.1099999999933</v>
      </c>
      <c r="I14" s="332">
        <f>I15</f>
        <v>39246.050000000003</v>
      </c>
    </row>
    <row r="15" spans="1:9" s="34" customFormat="1" ht="15.75">
      <c r="A15" s="241"/>
      <c r="B15" s="241"/>
      <c r="C15" s="330"/>
      <c r="D15" s="330"/>
      <c r="E15" s="333" t="s">
        <v>137</v>
      </c>
      <c r="F15" s="331" t="s">
        <v>138</v>
      </c>
      <c r="G15" s="332">
        <f t="shared" ref="G15:G16" si="0">G16</f>
        <v>45555.159999999996</v>
      </c>
      <c r="H15" s="332">
        <f>H16</f>
        <v>-6309.1099999999933</v>
      </c>
      <c r="I15" s="332">
        <f>I16</f>
        <v>39246.050000000003</v>
      </c>
    </row>
    <row r="16" spans="1:9" s="34" customFormat="1" ht="15.75">
      <c r="A16" s="241"/>
      <c r="B16" s="241"/>
      <c r="C16" s="330"/>
      <c r="D16" s="330"/>
      <c r="E16" s="330"/>
      <c r="F16" s="331" t="s">
        <v>119</v>
      </c>
      <c r="G16" s="332">
        <f t="shared" si="0"/>
        <v>45555.159999999996</v>
      </c>
      <c r="H16" s="332">
        <f>H17</f>
        <v>-6309.1099999999933</v>
      </c>
      <c r="I16" s="332">
        <f>I17</f>
        <v>39246.050000000003</v>
      </c>
    </row>
    <row r="17" spans="1:9" s="35" customFormat="1" ht="15.75">
      <c r="A17" s="334" t="s">
        <v>120</v>
      </c>
      <c r="B17" s="334"/>
      <c r="C17" s="335"/>
      <c r="D17" s="334"/>
      <c r="E17" s="335"/>
      <c r="F17" s="331" t="s">
        <v>10</v>
      </c>
      <c r="G17" s="336">
        <f>G18+G35+G31</f>
        <v>45555.159999999996</v>
      </c>
      <c r="H17" s="336">
        <f>+I17-G17</f>
        <v>-6309.1099999999933</v>
      </c>
      <c r="I17" s="336">
        <f>I18+I31+I35</f>
        <v>39246.050000000003</v>
      </c>
    </row>
    <row r="18" spans="1:9" s="35" customFormat="1" ht="15.75">
      <c r="A18" s="334"/>
      <c r="B18" s="334" t="s">
        <v>89</v>
      </c>
      <c r="C18" s="335"/>
      <c r="D18" s="334"/>
      <c r="E18" s="335"/>
      <c r="F18" s="331" t="s">
        <v>90</v>
      </c>
      <c r="G18" s="336">
        <v>39717.839999999997</v>
      </c>
      <c r="H18" s="336">
        <f>+I18-G18</f>
        <v>-2471.7899999999936</v>
      </c>
      <c r="I18" s="336">
        <v>37246.050000000003</v>
      </c>
    </row>
    <row r="19" spans="1:9" s="35" customFormat="1" ht="31.5" hidden="1">
      <c r="A19" s="334"/>
      <c r="B19" s="334"/>
      <c r="C19" s="335"/>
      <c r="D19" s="335" t="s">
        <v>374</v>
      </c>
      <c r="E19" s="337"/>
      <c r="F19" s="338" t="s">
        <v>382</v>
      </c>
      <c r="G19" s="339">
        <v>0</v>
      </c>
      <c r="H19" s="339">
        <v>0</v>
      </c>
      <c r="I19" s="339">
        <f t="shared" ref="I19:I39" si="1">G19+H19</f>
        <v>0</v>
      </c>
    </row>
    <row r="20" spans="1:9" s="35" customFormat="1" ht="31.5" hidden="1">
      <c r="A20" s="334"/>
      <c r="B20" s="334"/>
      <c r="C20" s="335"/>
      <c r="D20" s="335"/>
      <c r="E20" s="337" t="s">
        <v>378</v>
      </c>
      <c r="F20" s="338" t="s">
        <v>383</v>
      </c>
      <c r="G20" s="339">
        <v>0</v>
      </c>
      <c r="H20" s="339">
        <v>0</v>
      </c>
      <c r="I20" s="339">
        <f t="shared" si="1"/>
        <v>0</v>
      </c>
    </row>
    <row r="21" spans="1:9" s="35" customFormat="1" ht="15.75" hidden="1">
      <c r="A21" s="334"/>
      <c r="B21" s="334"/>
      <c r="C21" s="335"/>
      <c r="D21" s="335" t="s">
        <v>243</v>
      </c>
      <c r="E21" s="337"/>
      <c r="F21" s="338" t="s">
        <v>244</v>
      </c>
      <c r="G21" s="339">
        <v>0</v>
      </c>
      <c r="H21" s="339">
        <v>0</v>
      </c>
      <c r="I21" s="339">
        <f t="shared" si="1"/>
        <v>0</v>
      </c>
    </row>
    <row r="22" spans="1:9" s="35" customFormat="1" ht="15.75" hidden="1">
      <c r="A22" s="334"/>
      <c r="B22" s="334"/>
      <c r="C22" s="335"/>
      <c r="D22" s="335" t="s">
        <v>375</v>
      </c>
      <c r="E22" s="337"/>
      <c r="F22" s="338" t="s">
        <v>384</v>
      </c>
      <c r="G22" s="339">
        <v>0</v>
      </c>
      <c r="H22" s="339">
        <v>0</v>
      </c>
      <c r="I22" s="339">
        <f t="shared" si="1"/>
        <v>0</v>
      </c>
    </row>
    <row r="23" spans="1:9" s="35" customFormat="1" ht="15.75" hidden="1">
      <c r="A23" s="334"/>
      <c r="B23" s="334"/>
      <c r="C23" s="335"/>
      <c r="D23" s="335" t="s">
        <v>376</v>
      </c>
      <c r="E23" s="337"/>
      <c r="F23" s="338" t="s">
        <v>385</v>
      </c>
      <c r="G23" s="339">
        <v>0</v>
      </c>
      <c r="H23" s="339">
        <v>0</v>
      </c>
      <c r="I23" s="339">
        <f t="shared" si="1"/>
        <v>0</v>
      </c>
    </row>
    <row r="24" spans="1:9" s="35" customFormat="1" ht="15.75" hidden="1">
      <c r="A24" s="334"/>
      <c r="B24" s="334"/>
      <c r="C24" s="335"/>
      <c r="D24" s="335"/>
      <c r="E24" s="337" t="s">
        <v>379</v>
      </c>
      <c r="F24" s="338" t="s">
        <v>386</v>
      </c>
      <c r="G24" s="339">
        <v>0</v>
      </c>
      <c r="H24" s="339">
        <v>0</v>
      </c>
      <c r="I24" s="339">
        <f t="shared" si="1"/>
        <v>0</v>
      </c>
    </row>
    <row r="25" spans="1:9" s="35" customFormat="1" ht="15.75" hidden="1">
      <c r="A25" s="334"/>
      <c r="B25" s="334"/>
      <c r="C25" s="335"/>
      <c r="D25" s="335" t="s">
        <v>377</v>
      </c>
      <c r="E25" s="337"/>
      <c r="F25" s="338" t="s">
        <v>387</v>
      </c>
      <c r="G25" s="339">
        <v>0</v>
      </c>
      <c r="H25" s="339">
        <v>0</v>
      </c>
      <c r="I25" s="339">
        <f t="shared" si="1"/>
        <v>0</v>
      </c>
    </row>
    <row r="26" spans="1:9" s="35" customFormat="1" ht="15.75" hidden="1">
      <c r="A26" s="334"/>
      <c r="B26" s="334"/>
      <c r="C26" s="335"/>
      <c r="D26" s="335"/>
      <c r="E26" s="337" t="s">
        <v>380</v>
      </c>
      <c r="F26" s="338" t="s">
        <v>75</v>
      </c>
      <c r="G26" s="339">
        <v>0</v>
      </c>
      <c r="H26" s="339">
        <v>0</v>
      </c>
      <c r="I26" s="339">
        <f t="shared" si="1"/>
        <v>0</v>
      </c>
    </row>
    <row r="27" spans="1:9" s="35" customFormat="1" ht="15.75" hidden="1">
      <c r="A27" s="334"/>
      <c r="B27" s="334"/>
      <c r="C27" s="335"/>
      <c r="D27" s="335"/>
      <c r="E27" s="337" t="s">
        <v>381</v>
      </c>
      <c r="F27" s="338" t="s">
        <v>388</v>
      </c>
      <c r="G27" s="339">
        <v>0</v>
      </c>
      <c r="H27" s="339">
        <v>0</v>
      </c>
      <c r="I27" s="339">
        <f t="shared" si="1"/>
        <v>0</v>
      </c>
    </row>
    <row r="28" spans="1:9" s="35" customFormat="1" ht="15.75" hidden="1">
      <c r="A28" s="334"/>
      <c r="B28" s="334"/>
      <c r="C28" s="335"/>
      <c r="D28" s="335" t="s">
        <v>123</v>
      </c>
      <c r="E28" s="337"/>
      <c r="F28" s="338" t="s">
        <v>92</v>
      </c>
      <c r="G28" s="339">
        <v>0</v>
      </c>
      <c r="H28" s="339">
        <v>0</v>
      </c>
      <c r="I28" s="339">
        <f t="shared" si="1"/>
        <v>0</v>
      </c>
    </row>
    <row r="29" spans="1:9" s="35" customFormat="1" ht="15.75" hidden="1">
      <c r="A29" s="334"/>
      <c r="B29" s="334"/>
      <c r="C29" s="335"/>
      <c r="D29" s="335"/>
      <c r="E29" s="337" t="s">
        <v>124</v>
      </c>
      <c r="F29" s="338" t="s">
        <v>389</v>
      </c>
      <c r="G29" s="339">
        <v>0</v>
      </c>
      <c r="H29" s="339">
        <v>0</v>
      </c>
      <c r="I29" s="339">
        <f t="shared" si="1"/>
        <v>0</v>
      </c>
    </row>
    <row r="30" spans="1:9" s="35" customFormat="1" ht="15.75" hidden="1">
      <c r="A30" s="334"/>
      <c r="B30" s="334"/>
      <c r="C30" s="335"/>
      <c r="D30" s="335"/>
      <c r="E30" s="337" t="s">
        <v>125</v>
      </c>
      <c r="F30" s="338" t="s">
        <v>92</v>
      </c>
      <c r="G30" s="339">
        <v>0</v>
      </c>
      <c r="H30" s="339">
        <v>0</v>
      </c>
      <c r="I30" s="339">
        <f t="shared" si="1"/>
        <v>0</v>
      </c>
    </row>
    <row r="31" spans="1:9" s="35" customFormat="1" ht="15.75">
      <c r="A31" s="334"/>
      <c r="B31" s="334" t="s">
        <v>95</v>
      </c>
      <c r="C31" s="335"/>
      <c r="D31" s="335"/>
      <c r="E31" s="337"/>
      <c r="F31" s="340" t="s">
        <v>255</v>
      </c>
      <c r="G31" s="336">
        <v>5043.47</v>
      </c>
      <c r="H31" s="336">
        <f>+I31-G31</f>
        <v>-3043.4700000000003</v>
      </c>
      <c r="I31" s="336">
        <v>2000</v>
      </c>
    </row>
    <row r="32" spans="1:9" s="35" customFormat="1" ht="15.75" hidden="1">
      <c r="A32" s="334"/>
      <c r="B32" s="334"/>
      <c r="C32" s="335"/>
      <c r="D32" s="335" t="s">
        <v>256</v>
      </c>
      <c r="E32" s="337"/>
      <c r="F32" s="338" t="s">
        <v>406</v>
      </c>
      <c r="G32" s="339">
        <v>7000</v>
      </c>
      <c r="H32" s="339">
        <f>H33+H34</f>
        <v>0</v>
      </c>
      <c r="I32" s="339">
        <f t="shared" si="1"/>
        <v>7000</v>
      </c>
    </row>
    <row r="33" spans="1:9" s="35" customFormat="1" ht="31.5" hidden="1">
      <c r="A33" s="334"/>
      <c r="B33" s="334"/>
      <c r="C33" s="335"/>
      <c r="D33" s="335"/>
      <c r="E33" s="337" t="s">
        <v>257</v>
      </c>
      <c r="F33" s="338" t="s">
        <v>396</v>
      </c>
      <c r="G33" s="339">
        <v>2000</v>
      </c>
      <c r="H33" s="339">
        <v>0</v>
      </c>
      <c r="I33" s="339">
        <f t="shared" si="1"/>
        <v>2000</v>
      </c>
    </row>
    <row r="34" spans="1:9" s="35" customFormat="1" ht="31.5" hidden="1">
      <c r="A34" s="334"/>
      <c r="B34" s="334"/>
      <c r="C34" s="335"/>
      <c r="D34" s="335"/>
      <c r="E34" s="337" t="s">
        <v>257</v>
      </c>
      <c r="F34" s="338" t="s">
        <v>397</v>
      </c>
      <c r="G34" s="339">
        <v>5000</v>
      </c>
      <c r="H34" s="339">
        <v>0</v>
      </c>
      <c r="I34" s="339">
        <f t="shared" si="1"/>
        <v>5000</v>
      </c>
    </row>
    <row r="35" spans="1:9" s="36" customFormat="1" ht="31.5">
      <c r="A35" s="341"/>
      <c r="B35" s="341" t="s">
        <v>97</v>
      </c>
      <c r="C35" s="341"/>
      <c r="D35" s="341"/>
      <c r="E35" s="342"/>
      <c r="F35" s="343" t="s">
        <v>126</v>
      </c>
      <c r="G35" s="344">
        <v>793.85</v>
      </c>
      <c r="H35" s="344">
        <f>+I35-G35</f>
        <v>-793.85</v>
      </c>
      <c r="I35" s="336">
        <v>0</v>
      </c>
    </row>
    <row r="36" spans="1:9" s="38" customFormat="1" ht="15.75" hidden="1">
      <c r="A36" s="345"/>
      <c r="B36" s="345"/>
      <c r="C36" s="345"/>
      <c r="D36" s="345" t="s">
        <v>127</v>
      </c>
      <c r="E36" s="346"/>
      <c r="F36" s="347" t="s">
        <v>128</v>
      </c>
      <c r="G36" s="348">
        <f>SUM(G37)</f>
        <v>5000</v>
      </c>
      <c r="H36" s="349">
        <v>0</v>
      </c>
      <c r="I36" s="339">
        <f t="shared" si="1"/>
        <v>5000</v>
      </c>
    </row>
    <row r="37" spans="1:9" s="38" customFormat="1" ht="15.75" hidden="1">
      <c r="A37" s="345"/>
      <c r="B37" s="345"/>
      <c r="C37" s="345"/>
      <c r="D37" s="345"/>
      <c r="E37" s="346" t="s">
        <v>129</v>
      </c>
      <c r="F37" s="347" t="s">
        <v>409</v>
      </c>
      <c r="G37" s="348">
        <v>5000</v>
      </c>
      <c r="H37" s="349">
        <v>0</v>
      </c>
      <c r="I37" s="339">
        <f t="shared" si="1"/>
        <v>5000</v>
      </c>
    </row>
    <row r="38" spans="1:9" s="35" customFormat="1" ht="20.25" hidden="1" customHeight="1">
      <c r="A38" s="334"/>
      <c r="B38" s="334"/>
      <c r="C38" s="335"/>
      <c r="D38" s="335" t="s">
        <v>374</v>
      </c>
      <c r="E38" s="335"/>
      <c r="F38" s="350" t="s">
        <v>382</v>
      </c>
      <c r="G38" s="339">
        <f>G39</f>
        <v>7500</v>
      </c>
      <c r="H38" s="339">
        <f>H39</f>
        <v>0</v>
      </c>
      <c r="I38" s="339">
        <f t="shared" si="1"/>
        <v>7500</v>
      </c>
    </row>
    <row r="39" spans="1:9" s="35" customFormat="1" ht="15.75" hidden="1">
      <c r="A39" s="334"/>
      <c r="B39" s="334"/>
      <c r="C39" s="335"/>
      <c r="D39" s="334"/>
      <c r="E39" s="335" t="s">
        <v>390</v>
      </c>
      <c r="F39" s="350" t="s">
        <v>391</v>
      </c>
      <c r="G39" s="339">
        <v>7500</v>
      </c>
      <c r="H39" s="351">
        <v>0</v>
      </c>
      <c r="I39" s="339">
        <f t="shared" si="1"/>
        <v>7500</v>
      </c>
    </row>
    <row r="40" spans="1:9" ht="15.75">
      <c r="A40" s="341"/>
      <c r="B40" s="341"/>
      <c r="C40" s="345"/>
      <c r="D40" s="341"/>
      <c r="E40" s="345"/>
      <c r="F40" s="352"/>
      <c r="G40" s="348"/>
      <c r="H40" s="349"/>
      <c r="I40" s="339"/>
    </row>
    <row r="41" spans="1:9" s="35" customFormat="1" ht="17.100000000000001" customHeight="1">
      <c r="A41" s="241"/>
      <c r="B41" s="241"/>
      <c r="C41" s="330"/>
      <c r="D41" s="241" t="s">
        <v>135</v>
      </c>
      <c r="E41" s="539" t="s">
        <v>136</v>
      </c>
      <c r="F41" s="539"/>
      <c r="G41" s="332">
        <f>+G42</f>
        <v>1296</v>
      </c>
      <c r="H41" s="332">
        <f>+I41-G41</f>
        <v>-288</v>
      </c>
      <c r="I41" s="336">
        <f>+I42</f>
        <v>1008</v>
      </c>
    </row>
    <row r="42" spans="1:9" s="35" customFormat="1" ht="15.75">
      <c r="A42" s="241"/>
      <c r="B42" s="241"/>
      <c r="C42" s="330"/>
      <c r="D42" s="330"/>
      <c r="E42" s="333" t="s">
        <v>137</v>
      </c>
      <c r="F42" s="331" t="s">
        <v>138</v>
      </c>
      <c r="G42" s="332">
        <f>+G43</f>
        <v>1296</v>
      </c>
      <c r="H42" s="332">
        <f t="shared" ref="H42:H45" si="2">+I42-G42</f>
        <v>-288</v>
      </c>
      <c r="I42" s="336">
        <f>+I43</f>
        <v>1008</v>
      </c>
    </row>
    <row r="43" spans="1:9" s="35" customFormat="1" ht="15.75">
      <c r="A43" s="241"/>
      <c r="B43" s="241"/>
      <c r="C43" s="330"/>
      <c r="D43" s="330"/>
      <c r="E43" s="330"/>
      <c r="F43" s="331" t="s">
        <v>119</v>
      </c>
      <c r="G43" s="332">
        <f>+G44</f>
        <v>1296</v>
      </c>
      <c r="H43" s="332">
        <f t="shared" si="2"/>
        <v>-288</v>
      </c>
      <c r="I43" s="336">
        <f>+I44</f>
        <v>1008</v>
      </c>
    </row>
    <row r="44" spans="1:9" s="35" customFormat="1" ht="15.75">
      <c r="A44" s="334" t="s">
        <v>120</v>
      </c>
      <c r="B44" s="334"/>
      <c r="C44" s="335"/>
      <c r="D44" s="334"/>
      <c r="E44" s="335"/>
      <c r="F44" s="331" t="s">
        <v>10</v>
      </c>
      <c r="G44" s="336">
        <f>+G45</f>
        <v>1296</v>
      </c>
      <c r="H44" s="332">
        <f t="shared" si="2"/>
        <v>-288</v>
      </c>
      <c r="I44" s="336">
        <f>+I45</f>
        <v>1008</v>
      </c>
    </row>
    <row r="45" spans="1:9" s="35" customFormat="1" ht="15.75">
      <c r="A45" s="334"/>
      <c r="B45" s="334" t="s">
        <v>99</v>
      </c>
      <c r="C45" s="335"/>
      <c r="D45" s="334"/>
      <c r="E45" s="335"/>
      <c r="F45" s="331" t="s">
        <v>139</v>
      </c>
      <c r="G45" s="336">
        <v>1296</v>
      </c>
      <c r="H45" s="332">
        <f t="shared" si="2"/>
        <v>-288</v>
      </c>
      <c r="I45" s="336">
        <v>1008</v>
      </c>
    </row>
    <row r="46" spans="1:9" s="36" customFormat="1" ht="15.75">
      <c r="A46" s="341"/>
      <c r="B46" s="341"/>
      <c r="C46" s="345"/>
      <c r="D46" s="341"/>
      <c r="E46" s="345"/>
      <c r="F46" s="347"/>
      <c r="G46" s="348"/>
      <c r="H46" s="349"/>
      <c r="I46" s="339"/>
    </row>
    <row r="47" spans="1:9" s="35" customFormat="1" ht="15.75">
      <c r="A47" s="334"/>
      <c r="B47" s="334"/>
      <c r="C47" s="335"/>
      <c r="D47" s="334" t="s">
        <v>142</v>
      </c>
      <c r="E47" s="538" t="s">
        <v>143</v>
      </c>
      <c r="F47" s="538"/>
      <c r="G47" s="336">
        <f>SUM(G50)</f>
        <v>1327.23</v>
      </c>
      <c r="H47" s="336">
        <f>+I47-G47</f>
        <v>-627.23</v>
      </c>
      <c r="I47" s="336">
        <f>+I50</f>
        <v>700</v>
      </c>
    </row>
    <row r="48" spans="1:9" s="35" customFormat="1" ht="15.75">
      <c r="A48" s="241"/>
      <c r="B48" s="241"/>
      <c r="C48" s="330"/>
      <c r="D48" s="330"/>
      <c r="E48" s="333" t="s">
        <v>137</v>
      </c>
      <c r="F48" s="331" t="s">
        <v>138</v>
      </c>
      <c r="G48" s="332">
        <f>G49</f>
        <v>1327.23</v>
      </c>
      <c r="H48" s="332">
        <f>H49</f>
        <v>-627.23</v>
      </c>
      <c r="I48" s="336">
        <f>+I49</f>
        <v>700</v>
      </c>
    </row>
    <row r="49" spans="1:9" s="35" customFormat="1" ht="15.75">
      <c r="A49" s="241"/>
      <c r="B49" s="241"/>
      <c r="C49" s="330"/>
      <c r="D49" s="330"/>
      <c r="E49" s="330"/>
      <c r="F49" s="331" t="s">
        <v>119</v>
      </c>
      <c r="G49" s="332">
        <f>G50</f>
        <v>1327.23</v>
      </c>
      <c r="H49" s="332">
        <f>H50</f>
        <v>-627.23</v>
      </c>
      <c r="I49" s="336">
        <f>+I50</f>
        <v>700</v>
      </c>
    </row>
    <row r="50" spans="1:9" s="35" customFormat="1" ht="15.75">
      <c r="A50" s="334" t="s">
        <v>120</v>
      </c>
      <c r="B50" s="334"/>
      <c r="C50" s="335"/>
      <c r="D50" s="334"/>
      <c r="E50" s="335"/>
      <c r="F50" s="331" t="s">
        <v>10</v>
      </c>
      <c r="G50" s="336">
        <f>SUM(G51)</f>
        <v>1327.23</v>
      </c>
      <c r="H50" s="336">
        <f>+H51</f>
        <v>-627.23</v>
      </c>
      <c r="I50" s="336">
        <f>+I51</f>
        <v>700</v>
      </c>
    </row>
    <row r="51" spans="1:9" s="35" customFormat="1" ht="15.75">
      <c r="A51" s="334"/>
      <c r="B51" s="334" t="s">
        <v>99</v>
      </c>
      <c r="C51" s="335"/>
      <c r="D51" s="334"/>
      <c r="E51" s="335"/>
      <c r="F51" s="331" t="s">
        <v>100</v>
      </c>
      <c r="G51" s="336">
        <v>1327.23</v>
      </c>
      <c r="H51" s="336">
        <f>+I51-G51</f>
        <v>-627.23</v>
      </c>
      <c r="I51" s="336">
        <v>700</v>
      </c>
    </row>
    <row r="52" spans="1:9" s="36" customFormat="1" ht="15.75">
      <c r="A52" s="341"/>
      <c r="B52" s="341"/>
      <c r="C52" s="345"/>
      <c r="D52" s="341"/>
      <c r="E52" s="346"/>
      <c r="F52" s="343"/>
      <c r="G52" s="348"/>
      <c r="H52" s="348"/>
      <c r="I52" s="339"/>
    </row>
    <row r="53" spans="1:9" s="35" customFormat="1" ht="15.75">
      <c r="A53" s="334"/>
      <c r="B53" s="334"/>
      <c r="C53" s="335"/>
      <c r="D53" s="334" t="s">
        <v>145</v>
      </c>
      <c r="E53" s="538" t="s">
        <v>146</v>
      </c>
      <c r="F53" s="538"/>
      <c r="G53" s="336">
        <f>SUM(G56)</f>
        <v>19908.419999999998</v>
      </c>
      <c r="H53" s="336">
        <f>+I53-G53</f>
        <v>8091.5800000000017</v>
      </c>
      <c r="I53" s="336">
        <f>+I56</f>
        <v>28000</v>
      </c>
    </row>
    <row r="54" spans="1:9" s="35" customFormat="1" ht="15.75">
      <c r="A54" s="334"/>
      <c r="B54" s="334"/>
      <c r="C54" s="335"/>
      <c r="D54" s="335"/>
      <c r="E54" s="354">
        <v>1060</v>
      </c>
      <c r="F54" s="331" t="s">
        <v>147</v>
      </c>
      <c r="G54" s="336">
        <f>G55</f>
        <v>19908.419999999998</v>
      </c>
      <c r="H54" s="336">
        <f>+H55</f>
        <v>8091.5800000000017</v>
      </c>
      <c r="I54" s="336">
        <f>+I55</f>
        <v>28000</v>
      </c>
    </row>
    <row r="55" spans="1:9" s="35" customFormat="1" ht="15.75">
      <c r="A55" s="241"/>
      <c r="B55" s="241"/>
      <c r="C55" s="330"/>
      <c r="D55" s="330"/>
      <c r="E55" s="330"/>
      <c r="F55" s="331" t="s">
        <v>119</v>
      </c>
      <c r="G55" s="332">
        <f>G56</f>
        <v>19908.419999999998</v>
      </c>
      <c r="H55" s="336">
        <f>+I55-G55</f>
        <v>8091.5800000000017</v>
      </c>
      <c r="I55" s="336">
        <f>+I56</f>
        <v>28000</v>
      </c>
    </row>
    <row r="56" spans="1:9" s="35" customFormat="1" ht="15.75">
      <c r="A56" s="334" t="s">
        <v>120</v>
      </c>
      <c r="B56" s="334"/>
      <c r="C56" s="335"/>
      <c r="D56" s="334"/>
      <c r="E56" s="335"/>
      <c r="F56" s="331" t="s">
        <v>10</v>
      </c>
      <c r="G56" s="336">
        <f>SUM(G57)</f>
        <v>19908.419999999998</v>
      </c>
      <c r="H56" s="336">
        <f>+H57</f>
        <v>8091.5800000000017</v>
      </c>
      <c r="I56" s="336">
        <f>+I57</f>
        <v>28000</v>
      </c>
    </row>
    <row r="57" spans="1:9" s="35" customFormat="1" ht="15.75">
      <c r="A57" s="334"/>
      <c r="B57" s="334" t="s">
        <v>97</v>
      </c>
      <c r="C57" s="335"/>
      <c r="D57" s="334"/>
      <c r="E57" s="335"/>
      <c r="F57" s="331" t="s">
        <v>148</v>
      </c>
      <c r="G57" s="336">
        <v>19908.419999999998</v>
      </c>
      <c r="H57" s="336">
        <f>+I57-G57</f>
        <v>8091.5800000000017</v>
      </c>
      <c r="I57" s="336">
        <v>28000</v>
      </c>
    </row>
    <row r="58" spans="1:9" s="36" customFormat="1" ht="15.75">
      <c r="A58" s="341"/>
      <c r="B58" s="341"/>
      <c r="C58" s="345"/>
      <c r="D58" s="341"/>
      <c r="E58" s="346"/>
      <c r="F58" s="355"/>
      <c r="G58" s="348"/>
      <c r="H58" s="348"/>
      <c r="I58" s="339"/>
    </row>
    <row r="59" spans="1:9" s="35" customFormat="1" ht="17.100000000000001" customHeight="1">
      <c r="A59" s="241"/>
      <c r="B59" s="241"/>
      <c r="C59" s="330"/>
      <c r="D59" s="241" t="s">
        <v>150</v>
      </c>
      <c r="E59" s="539" t="s">
        <v>151</v>
      </c>
      <c r="F59" s="539"/>
      <c r="G59" s="332">
        <f>SUM(G62)</f>
        <v>663.61</v>
      </c>
      <c r="H59" s="332">
        <f>+I59-G59</f>
        <v>0</v>
      </c>
      <c r="I59" s="336">
        <f>+I62</f>
        <v>663.61</v>
      </c>
    </row>
    <row r="60" spans="1:9" s="35" customFormat="1" ht="15.75">
      <c r="A60" s="241"/>
      <c r="B60" s="241"/>
      <c r="C60" s="330"/>
      <c r="D60" s="330"/>
      <c r="E60" s="333" t="s">
        <v>137</v>
      </c>
      <c r="F60" s="331" t="s">
        <v>138</v>
      </c>
      <c r="G60" s="332">
        <f>G61</f>
        <v>663.61</v>
      </c>
      <c r="H60" s="332">
        <v>0</v>
      </c>
      <c r="I60" s="336">
        <f>+I61</f>
        <v>663.61</v>
      </c>
    </row>
    <row r="61" spans="1:9" s="35" customFormat="1" ht="15.75">
      <c r="A61" s="241"/>
      <c r="B61" s="241"/>
      <c r="C61" s="330"/>
      <c r="D61" s="330"/>
      <c r="E61" s="330"/>
      <c r="F61" s="331" t="s">
        <v>119</v>
      </c>
      <c r="G61" s="332">
        <f>G62</f>
        <v>663.61</v>
      </c>
      <c r="H61" s="332">
        <f>+H62</f>
        <v>0</v>
      </c>
      <c r="I61" s="336">
        <f>+I62</f>
        <v>663.61</v>
      </c>
    </row>
    <row r="62" spans="1:9" s="35" customFormat="1" ht="15.75">
      <c r="A62" s="334" t="s">
        <v>120</v>
      </c>
      <c r="B62" s="334"/>
      <c r="C62" s="335"/>
      <c r="D62" s="334"/>
      <c r="E62" s="335"/>
      <c r="F62" s="331" t="s">
        <v>10</v>
      </c>
      <c r="G62" s="336">
        <f>G63</f>
        <v>663.61</v>
      </c>
      <c r="H62" s="332">
        <f>+H63</f>
        <v>0</v>
      </c>
      <c r="I62" s="336">
        <f>+I63</f>
        <v>663.61</v>
      </c>
    </row>
    <row r="63" spans="1:9" s="35" customFormat="1" ht="15.75">
      <c r="A63" s="334"/>
      <c r="B63" s="334" t="s">
        <v>99</v>
      </c>
      <c r="C63" s="335"/>
      <c r="D63" s="334"/>
      <c r="E63" s="335"/>
      <c r="F63" s="331" t="s">
        <v>139</v>
      </c>
      <c r="G63" s="336">
        <v>663.61</v>
      </c>
      <c r="H63" s="332">
        <f>+I63-G63</f>
        <v>0</v>
      </c>
      <c r="I63" s="336">
        <v>663.61</v>
      </c>
    </row>
    <row r="64" spans="1:9" ht="15.75">
      <c r="A64" s="341"/>
      <c r="B64" s="341"/>
      <c r="C64" s="345"/>
      <c r="D64" s="345"/>
      <c r="E64" s="345"/>
      <c r="F64" s="347"/>
      <c r="G64" s="348"/>
      <c r="H64" s="349"/>
      <c r="I64" s="339">
        <f t="shared" ref="I64" si="3">G64+H64</f>
        <v>0</v>
      </c>
    </row>
    <row r="65" spans="1:9" ht="17.100000000000001" customHeight="1">
      <c r="A65" s="341"/>
      <c r="B65" s="341"/>
      <c r="C65" s="341"/>
      <c r="D65" s="341" t="s">
        <v>152</v>
      </c>
      <c r="E65" s="542" t="s">
        <v>402</v>
      </c>
      <c r="F65" s="542"/>
      <c r="G65" s="344">
        <f>G66</f>
        <v>7299.75</v>
      </c>
      <c r="H65" s="344">
        <f>+I65-G65</f>
        <v>-2379.75</v>
      </c>
      <c r="I65" s="336">
        <f>+I69</f>
        <v>4920</v>
      </c>
    </row>
    <row r="66" spans="1:9" ht="15.75">
      <c r="A66" s="341"/>
      <c r="B66" s="341"/>
      <c r="C66" s="341"/>
      <c r="D66" s="341"/>
      <c r="E66" s="341" t="s">
        <v>137</v>
      </c>
      <c r="F66" s="331" t="s">
        <v>138</v>
      </c>
      <c r="G66" s="344">
        <f t="shared" ref="G66" si="4">G67</f>
        <v>7299.75</v>
      </c>
      <c r="H66" s="344">
        <f>+I66-G66</f>
        <v>-2379.75</v>
      </c>
      <c r="I66" s="336">
        <f>+I67+I68</f>
        <v>4920</v>
      </c>
    </row>
    <row r="67" spans="1:9" ht="15.75">
      <c r="A67" s="341"/>
      <c r="B67" s="341"/>
      <c r="C67" s="341"/>
      <c r="D67" s="341"/>
      <c r="E67" s="341"/>
      <c r="F67" s="331" t="s">
        <v>119</v>
      </c>
      <c r="G67" s="344">
        <f>G69</f>
        <v>7299.75</v>
      </c>
      <c r="H67" s="344">
        <f>+I67-G67</f>
        <v>-4489.75</v>
      </c>
      <c r="I67" s="336">
        <v>2810</v>
      </c>
    </row>
    <row r="68" spans="1:9" ht="15.75">
      <c r="A68" s="341"/>
      <c r="B68" s="341"/>
      <c r="C68" s="341"/>
      <c r="D68" s="341"/>
      <c r="E68" s="341"/>
      <c r="F68" s="331" t="s">
        <v>165</v>
      </c>
      <c r="G68" s="344">
        <v>0</v>
      </c>
      <c r="H68" s="344">
        <f>+I68-G68</f>
        <v>2110</v>
      </c>
      <c r="I68" s="336">
        <v>2110</v>
      </c>
    </row>
    <row r="69" spans="1:9" ht="15.75">
      <c r="A69" s="334" t="s">
        <v>120</v>
      </c>
      <c r="B69" s="334"/>
      <c r="C69" s="334"/>
      <c r="D69" s="334"/>
      <c r="E69" s="334"/>
      <c r="F69" s="331" t="s">
        <v>10</v>
      </c>
      <c r="G69" s="344">
        <f>+G70+G71</f>
        <v>7299.75</v>
      </c>
      <c r="H69" s="344">
        <f>+H70+H71</f>
        <v>-2379.7500000000005</v>
      </c>
      <c r="I69" s="336">
        <f>+I70+I71</f>
        <v>4920</v>
      </c>
    </row>
    <row r="70" spans="1:9" ht="15.75">
      <c r="A70" s="334"/>
      <c r="B70" s="334" t="s">
        <v>89</v>
      </c>
      <c r="C70" s="334"/>
      <c r="D70" s="334"/>
      <c r="E70" s="334"/>
      <c r="F70" s="331" t="s">
        <v>90</v>
      </c>
      <c r="G70" s="344">
        <v>6636.14</v>
      </c>
      <c r="H70" s="344">
        <f>+I70-G70</f>
        <v>-2416.1400000000003</v>
      </c>
      <c r="I70" s="336">
        <v>4220</v>
      </c>
    </row>
    <row r="71" spans="1:9" ht="15.75">
      <c r="A71" s="334"/>
      <c r="B71" s="334" t="s">
        <v>99</v>
      </c>
      <c r="C71" s="335"/>
      <c r="D71" s="337"/>
      <c r="E71" s="337"/>
      <c r="F71" s="331" t="s">
        <v>139</v>
      </c>
      <c r="G71" s="344">
        <v>663.61</v>
      </c>
      <c r="H71" s="357">
        <f>+I71-G71</f>
        <v>36.389999999999986</v>
      </c>
      <c r="I71" s="336">
        <v>700</v>
      </c>
    </row>
    <row r="72" spans="1:9" ht="15" customHeight="1">
      <c r="A72" s="341"/>
      <c r="B72" s="341"/>
      <c r="C72" s="345"/>
      <c r="D72" s="358"/>
      <c r="E72" s="346"/>
      <c r="F72" s="347"/>
      <c r="G72" s="348"/>
      <c r="H72" s="349"/>
      <c r="I72" s="339"/>
    </row>
    <row r="73" spans="1:9" ht="15" customHeight="1">
      <c r="A73" s="341"/>
      <c r="B73" s="341"/>
      <c r="C73" s="341"/>
      <c r="D73" s="341" t="s">
        <v>484</v>
      </c>
      <c r="E73" s="542" t="s">
        <v>485</v>
      </c>
      <c r="F73" s="542"/>
      <c r="G73" s="344">
        <f>G74</f>
        <v>0</v>
      </c>
      <c r="H73" s="344">
        <f>+I73-G73</f>
        <v>2000</v>
      </c>
      <c r="I73" s="336">
        <f>+I76</f>
        <v>2000</v>
      </c>
    </row>
    <row r="74" spans="1:9" ht="15" customHeight="1">
      <c r="A74" s="341"/>
      <c r="B74" s="341"/>
      <c r="C74" s="341"/>
      <c r="D74" s="341"/>
      <c r="E74" s="341" t="s">
        <v>137</v>
      </c>
      <c r="F74" s="331" t="s">
        <v>138</v>
      </c>
      <c r="G74" s="344">
        <f t="shared" ref="G74" si="5">G75</f>
        <v>0</v>
      </c>
      <c r="H74" s="344">
        <f t="shared" ref="H74:H77" si="6">+I74-G74</f>
        <v>2000</v>
      </c>
      <c r="I74" s="336">
        <f>+I75</f>
        <v>2000</v>
      </c>
    </row>
    <row r="75" spans="1:9" ht="15" customHeight="1">
      <c r="A75" s="341"/>
      <c r="B75" s="341"/>
      <c r="C75" s="341"/>
      <c r="D75" s="341"/>
      <c r="E75" s="341"/>
      <c r="F75" s="331" t="s">
        <v>119</v>
      </c>
      <c r="G75" s="344">
        <f>G76</f>
        <v>0</v>
      </c>
      <c r="H75" s="344">
        <f t="shared" si="6"/>
        <v>2000</v>
      </c>
      <c r="I75" s="336">
        <f>++I76</f>
        <v>2000</v>
      </c>
    </row>
    <row r="76" spans="1:9" ht="15" customHeight="1">
      <c r="A76" s="334" t="s">
        <v>120</v>
      </c>
      <c r="B76" s="334"/>
      <c r="C76" s="334"/>
      <c r="D76" s="334"/>
      <c r="E76" s="334"/>
      <c r="F76" s="331" t="s">
        <v>10</v>
      </c>
      <c r="G76" s="344">
        <f>+G77</f>
        <v>0</v>
      </c>
      <c r="H76" s="344">
        <f t="shared" si="6"/>
        <v>2000</v>
      </c>
      <c r="I76" s="336">
        <f>+I77</f>
        <v>2000</v>
      </c>
    </row>
    <row r="77" spans="1:9" ht="15" customHeight="1">
      <c r="A77" s="334"/>
      <c r="B77" s="334" t="s">
        <v>99</v>
      </c>
      <c r="C77" s="335"/>
      <c r="D77" s="337"/>
      <c r="E77" s="337"/>
      <c r="F77" s="331" t="s">
        <v>139</v>
      </c>
      <c r="G77" s="344">
        <v>0</v>
      </c>
      <c r="H77" s="344">
        <f t="shared" si="6"/>
        <v>2000</v>
      </c>
      <c r="I77" s="336">
        <v>2000</v>
      </c>
    </row>
    <row r="78" spans="1:9" ht="15" customHeight="1">
      <c r="A78" s="341"/>
      <c r="B78" s="341"/>
      <c r="C78" s="345"/>
      <c r="D78" s="358"/>
      <c r="E78" s="346"/>
      <c r="F78" s="352"/>
      <c r="G78" s="348"/>
      <c r="H78" s="349"/>
      <c r="I78" s="339"/>
    </row>
    <row r="79" spans="1:9" ht="17.100000000000001" customHeight="1">
      <c r="A79" s="341"/>
      <c r="B79" s="341"/>
      <c r="C79" s="345"/>
      <c r="D79" s="341" t="s">
        <v>459</v>
      </c>
      <c r="E79" s="543" t="s">
        <v>460</v>
      </c>
      <c r="F79" s="544"/>
      <c r="G79" s="344">
        <f t="shared" ref="G79:G82" si="7">G80</f>
        <v>0</v>
      </c>
      <c r="H79" s="344">
        <f>+I79-G79</f>
        <v>10841.84</v>
      </c>
      <c r="I79" s="336">
        <f>+I80</f>
        <v>10841.84</v>
      </c>
    </row>
    <row r="80" spans="1:9" ht="15.75">
      <c r="A80" s="341"/>
      <c r="B80" s="341"/>
      <c r="C80" s="345"/>
      <c r="D80" s="341"/>
      <c r="E80" s="341" t="s">
        <v>137</v>
      </c>
      <c r="F80" s="331" t="s">
        <v>138</v>
      </c>
      <c r="G80" s="344">
        <f t="shared" si="7"/>
        <v>0</v>
      </c>
      <c r="H80" s="344">
        <f t="shared" ref="H80:H83" si="8">+I80-G80</f>
        <v>10841.84</v>
      </c>
      <c r="I80" s="336">
        <f>+I81</f>
        <v>10841.84</v>
      </c>
    </row>
    <row r="81" spans="1:9" ht="15.75">
      <c r="A81" s="341"/>
      <c r="B81" s="341"/>
      <c r="C81" s="345"/>
      <c r="D81" s="341"/>
      <c r="E81" s="356"/>
      <c r="F81" s="343" t="s">
        <v>119</v>
      </c>
      <c r="G81" s="344">
        <f t="shared" si="7"/>
        <v>0</v>
      </c>
      <c r="H81" s="344">
        <f t="shared" si="8"/>
        <v>10841.84</v>
      </c>
      <c r="I81" s="336">
        <f>+I82</f>
        <v>10841.84</v>
      </c>
    </row>
    <row r="82" spans="1:9" ht="15.75">
      <c r="A82" s="341" t="s">
        <v>461</v>
      </c>
      <c r="B82" s="341"/>
      <c r="C82" s="345"/>
      <c r="D82" s="345"/>
      <c r="E82" s="345"/>
      <c r="F82" s="331" t="s">
        <v>463</v>
      </c>
      <c r="G82" s="344">
        <f t="shared" si="7"/>
        <v>0</v>
      </c>
      <c r="H82" s="344">
        <f t="shared" si="8"/>
        <v>10841.84</v>
      </c>
      <c r="I82" s="336">
        <f>+I83</f>
        <v>10841.84</v>
      </c>
    </row>
    <row r="83" spans="1:9" ht="15.75">
      <c r="A83" s="341"/>
      <c r="B83" s="341" t="s">
        <v>462</v>
      </c>
      <c r="C83" s="345"/>
      <c r="D83" s="345"/>
      <c r="E83" s="345"/>
      <c r="F83" s="343" t="s">
        <v>464</v>
      </c>
      <c r="G83" s="344">
        <v>0</v>
      </c>
      <c r="H83" s="344">
        <f t="shared" si="8"/>
        <v>10841.84</v>
      </c>
      <c r="I83" s="336">
        <v>10841.84</v>
      </c>
    </row>
    <row r="84" spans="1:9" ht="15.75">
      <c r="A84" s="341"/>
      <c r="B84" s="341"/>
      <c r="C84" s="345"/>
      <c r="D84" s="345"/>
      <c r="E84" s="346"/>
      <c r="F84" s="343"/>
      <c r="G84" s="344"/>
      <c r="H84" s="344"/>
      <c r="I84" s="336"/>
    </row>
    <row r="85" spans="1:9" ht="15.75">
      <c r="A85" s="341"/>
      <c r="B85" s="341"/>
      <c r="C85" s="345"/>
      <c r="D85" s="341" t="s">
        <v>465</v>
      </c>
      <c r="E85" s="543" t="s">
        <v>466</v>
      </c>
      <c r="F85" s="544"/>
      <c r="G85" s="344"/>
      <c r="H85" s="344"/>
      <c r="I85" s="336"/>
    </row>
    <row r="86" spans="1:9" ht="15.75">
      <c r="A86" s="241"/>
      <c r="B86" s="241"/>
      <c r="C86" s="330"/>
      <c r="D86" s="330"/>
      <c r="E86" s="333" t="s">
        <v>130</v>
      </c>
      <c r="F86" s="331" t="s">
        <v>131</v>
      </c>
      <c r="G86" s="332">
        <f t="shared" ref="G86:G88" si="9">G87</f>
        <v>2654.45</v>
      </c>
      <c r="H86" s="332">
        <f>+I86-G86</f>
        <v>2895.55</v>
      </c>
      <c r="I86" s="336">
        <f>+I87</f>
        <v>5550</v>
      </c>
    </row>
    <row r="87" spans="1:9" ht="15.75">
      <c r="A87" s="241"/>
      <c r="B87" s="241"/>
      <c r="C87" s="330"/>
      <c r="D87" s="330"/>
      <c r="E87" s="330"/>
      <c r="F87" s="331" t="s">
        <v>132</v>
      </c>
      <c r="G87" s="332">
        <f t="shared" si="9"/>
        <v>2654.45</v>
      </c>
      <c r="H87" s="332">
        <f t="shared" ref="H87:H89" si="10">+I87-G87</f>
        <v>2895.55</v>
      </c>
      <c r="I87" s="336">
        <f>+I88</f>
        <v>5550</v>
      </c>
    </row>
    <row r="88" spans="1:9" ht="15.75">
      <c r="A88" s="334" t="s">
        <v>120</v>
      </c>
      <c r="B88" s="334"/>
      <c r="C88" s="335"/>
      <c r="D88" s="334"/>
      <c r="E88" s="335"/>
      <c r="F88" s="331" t="s">
        <v>10</v>
      </c>
      <c r="G88" s="336">
        <f t="shared" si="9"/>
        <v>2654.45</v>
      </c>
      <c r="H88" s="332">
        <f t="shared" si="10"/>
        <v>2895.55</v>
      </c>
      <c r="I88" s="336">
        <f>+I89</f>
        <v>5550</v>
      </c>
    </row>
    <row r="89" spans="1:9" ht="15.75">
      <c r="A89" s="334"/>
      <c r="B89" s="334" t="s">
        <v>89</v>
      </c>
      <c r="C89" s="335"/>
      <c r="D89" s="334"/>
      <c r="E89" s="335"/>
      <c r="F89" s="331" t="s">
        <v>90</v>
      </c>
      <c r="G89" s="336">
        <v>2654.45</v>
      </c>
      <c r="H89" s="332">
        <f t="shared" si="10"/>
        <v>2895.55</v>
      </c>
      <c r="I89" s="336">
        <v>5550</v>
      </c>
    </row>
    <row r="90" spans="1:9" ht="15.75">
      <c r="A90" s="1"/>
      <c r="B90" s="334"/>
      <c r="C90" s="335"/>
      <c r="D90" s="334"/>
      <c r="E90" s="337"/>
      <c r="F90" s="331"/>
      <c r="G90" s="336"/>
      <c r="H90" s="332"/>
      <c r="I90" s="336"/>
    </row>
    <row r="91" spans="1:9" ht="15.75" customHeight="1">
      <c r="A91" s="485"/>
      <c r="B91" s="359"/>
      <c r="C91" s="360"/>
      <c r="D91" s="361" t="s">
        <v>487</v>
      </c>
      <c r="E91" s="545" t="s">
        <v>488</v>
      </c>
      <c r="F91" s="546"/>
      <c r="G91" s="362">
        <f>G92</f>
        <v>0</v>
      </c>
      <c r="H91" s="362">
        <f>+H92</f>
        <v>8500</v>
      </c>
      <c r="I91" s="362">
        <f>+I92</f>
        <v>8500</v>
      </c>
    </row>
    <row r="92" spans="1:9" ht="15.75">
      <c r="A92" s="486"/>
      <c r="B92" s="363"/>
      <c r="C92" s="364"/>
      <c r="D92" s="365"/>
      <c r="E92" s="366" t="s">
        <v>154</v>
      </c>
      <c r="F92" s="367" t="s">
        <v>155</v>
      </c>
      <c r="G92" s="368">
        <f>G93+G94</f>
        <v>0</v>
      </c>
      <c r="H92" s="368">
        <f>+H93+H94</f>
        <v>8500</v>
      </c>
      <c r="I92" s="368">
        <f>+I93+I94+I95</f>
        <v>8500</v>
      </c>
    </row>
    <row r="93" spans="1:9" ht="15.75">
      <c r="A93" s="366"/>
      <c r="B93" s="366"/>
      <c r="C93" s="365"/>
      <c r="D93" s="363"/>
      <c r="E93" s="365"/>
      <c r="F93" s="369" t="s">
        <v>163</v>
      </c>
      <c r="G93" s="368">
        <v>0</v>
      </c>
      <c r="H93" s="368">
        <f>+H96-H94-H95</f>
        <v>8500</v>
      </c>
      <c r="I93" s="368">
        <f>+I96-I94-I95</f>
        <v>4500</v>
      </c>
    </row>
    <row r="94" spans="1:9" ht="15.75">
      <c r="A94" s="366"/>
      <c r="B94" s="366"/>
      <c r="C94" s="365"/>
      <c r="D94" s="363"/>
      <c r="E94" s="365"/>
      <c r="F94" s="369" t="s">
        <v>165</v>
      </c>
      <c r="G94" s="368">
        <v>0</v>
      </c>
      <c r="H94" s="368">
        <v>0</v>
      </c>
      <c r="I94" s="368">
        <v>4000</v>
      </c>
    </row>
    <row r="95" spans="1:9" ht="15.75">
      <c r="A95" s="366"/>
      <c r="B95" s="366"/>
      <c r="C95" s="365"/>
      <c r="D95" s="363"/>
      <c r="E95" s="365"/>
      <c r="F95" s="369" t="s">
        <v>489</v>
      </c>
      <c r="G95" s="368">
        <v>0</v>
      </c>
      <c r="H95" s="368">
        <v>0</v>
      </c>
      <c r="I95" s="368">
        <v>0</v>
      </c>
    </row>
    <row r="96" spans="1:9" ht="15.75">
      <c r="A96" s="365" t="s">
        <v>159</v>
      </c>
      <c r="B96" s="365"/>
      <c r="C96" s="365"/>
      <c r="D96" s="364"/>
      <c r="E96" s="365"/>
      <c r="F96" s="370" t="s">
        <v>11</v>
      </c>
      <c r="G96" s="371">
        <v>0</v>
      </c>
      <c r="H96" s="371">
        <f>+H98+H97</f>
        <v>8500</v>
      </c>
      <c r="I96" s="371">
        <f>+I97+I98</f>
        <v>8500</v>
      </c>
    </row>
    <row r="97" spans="1:177" ht="15.75">
      <c r="A97" s="365"/>
      <c r="B97" s="365" t="s">
        <v>393</v>
      </c>
      <c r="C97" s="365"/>
      <c r="D97" s="364"/>
      <c r="E97" s="365"/>
      <c r="F97" s="370" t="s">
        <v>395</v>
      </c>
      <c r="G97" s="371">
        <v>0</v>
      </c>
      <c r="H97" s="371">
        <f>+I97-G97</f>
        <v>8500</v>
      </c>
      <c r="I97" s="371">
        <v>8500</v>
      </c>
    </row>
    <row r="98" spans="1:177" ht="15.75">
      <c r="A98" s="334"/>
      <c r="B98" s="334"/>
      <c r="C98" s="335"/>
      <c r="D98" s="334"/>
      <c r="E98" s="337"/>
      <c r="F98" s="331"/>
      <c r="G98" s="336"/>
      <c r="H98" s="332"/>
      <c r="I98" s="336"/>
    </row>
    <row r="99" spans="1:177" ht="15.75">
      <c r="A99" s="157"/>
      <c r="B99" s="157"/>
      <c r="C99" s="372"/>
      <c r="D99" s="157"/>
      <c r="E99" s="373"/>
      <c r="F99" s="374" t="s">
        <v>156</v>
      </c>
      <c r="G99" s="375">
        <f>G101+G107+G115+G122</f>
        <v>809609.14000000013</v>
      </c>
      <c r="H99" s="375">
        <f>H101+H107+H115+H122</f>
        <v>-626109.14</v>
      </c>
      <c r="I99" s="375">
        <f>I101+I107+I115+I122</f>
        <v>183500</v>
      </c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</row>
    <row r="100" spans="1:177" ht="15.75">
      <c r="A100" s="341"/>
      <c r="B100" s="341"/>
      <c r="C100" s="345"/>
      <c r="D100" s="341"/>
      <c r="E100" s="346"/>
      <c r="F100" s="343"/>
      <c r="G100" s="344"/>
      <c r="H100" s="349"/>
      <c r="I100" s="349"/>
    </row>
    <row r="101" spans="1:177" s="19" customFormat="1" ht="17.100000000000001" customHeight="1">
      <c r="A101" s="341"/>
      <c r="B101" s="341"/>
      <c r="C101" s="345"/>
      <c r="D101" s="376" t="s">
        <v>157</v>
      </c>
      <c r="E101" s="541" t="s">
        <v>103</v>
      </c>
      <c r="F101" s="541"/>
      <c r="G101" s="377">
        <f>G104</f>
        <v>9290.6</v>
      </c>
      <c r="H101" s="377">
        <f>+I101-G101</f>
        <v>-5790.6</v>
      </c>
      <c r="I101" s="377">
        <f>+I102</f>
        <v>3500</v>
      </c>
    </row>
    <row r="102" spans="1:177" s="19" customFormat="1" ht="15.75">
      <c r="A102" s="341"/>
      <c r="B102" s="341"/>
      <c r="C102" s="345"/>
      <c r="D102" s="341"/>
      <c r="E102" s="341" t="s">
        <v>154</v>
      </c>
      <c r="F102" s="378" t="s">
        <v>155</v>
      </c>
      <c r="G102" s="377">
        <f>G103</f>
        <v>9290.6</v>
      </c>
      <c r="H102" s="377">
        <f t="shared" ref="H102:H105" si="11">+I102-G102</f>
        <v>-5790.6</v>
      </c>
      <c r="I102" s="377">
        <f>+I103</f>
        <v>3500</v>
      </c>
    </row>
    <row r="103" spans="1:177" s="19" customFormat="1" ht="15.75">
      <c r="A103" s="341"/>
      <c r="B103" s="341"/>
      <c r="C103" s="345"/>
      <c r="D103" s="341"/>
      <c r="E103" s="345"/>
      <c r="F103" s="343" t="s">
        <v>158</v>
      </c>
      <c r="G103" s="377">
        <f>G104</f>
        <v>9290.6</v>
      </c>
      <c r="H103" s="377">
        <f t="shared" si="11"/>
        <v>-5790.6</v>
      </c>
      <c r="I103" s="377">
        <f>I104</f>
        <v>3500</v>
      </c>
    </row>
    <row r="104" spans="1:177" s="19" customFormat="1" ht="15.75">
      <c r="A104" s="341" t="s">
        <v>159</v>
      </c>
      <c r="B104" s="341"/>
      <c r="C104" s="345"/>
      <c r="D104" s="341"/>
      <c r="E104" s="345"/>
      <c r="F104" s="343" t="s">
        <v>11</v>
      </c>
      <c r="G104" s="344">
        <f>SUM(G105)</f>
        <v>9290.6</v>
      </c>
      <c r="H104" s="377">
        <f t="shared" si="11"/>
        <v>-5790.6</v>
      </c>
      <c r="I104" s="377">
        <f>+I105</f>
        <v>3500</v>
      </c>
    </row>
    <row r="105" spans="1:177" s="41" customFormat="1" ht="15.75">
      <c r="A105" s="341"/>
      <c r="B105" s="341" t="s">
        <v>101</v>
      </c>
      <c r="C105" s="345"/>
      <c r="D105" s="341"/>
      <c r="E105" s="345"/>
      <c r="F105" s="343" t="s">
        <v>102</v>
      </c>
      <c r="G105" s="344">
        <v>9290.6</v>
      </c>
      <c r="H105" s="377">
        <f t="shared" si="11"/>
        <v>-5790.6</v>
      </c>
      <c r="I105" s="377">
        <v>3500</v>
      </c>
    </row>
    <row r="106" spans="1:177" s="41" customFormat="1" ht="15.75">
      <c r="A106" s="341"/>
      <c r="B106" s="341"/>
      <c r="C106" s="345"/>
      <c r="D106" s="341"/>
      <c r="E106" s="346"/>
      <c r="F106" s="347"/>
      <c r="G106" s="348"/>
      <c r="H106" s="349"/>
      <c r="I106" s="379"/>
    </row>
    <row r="107" spans="1:177" s="35" customFormat="1" ht="15.75">
      <c r="A107" s="241"/>
      <c r="B107" s="241"/>
      <c r="C107" s="330"/>
      <c r="D107" s="380" t="s">
        <v>407</v>
      </c>
      <c r="E107" s="540" t="s">
        <v>170</v>
      </c>
      <c r="F107" s="540"/>
      <c r="G107" s="332">
        <f>G108</f>
        <v>92905.97</v>
      </c>
      <c r="H107" s="332">
        <f>+I107-G107</f>
        <v>48094.03</v>
      </c>
      <c r="I107" s="377">
        <f>+I108</f>
        <v>141000</v>
      </c>
    </row>
    <row r="108" spans="1:177" s="35" customFormat="1" ht="15.75">
      <c r="A108" s="241"/>
      <c r="B108" s="241"/>
      <c r="C108" s="330"/>
      <c r="D108" s="334"/>
      <c r="E108" s="334" t="s">
        <v>154</v>
      </c>
      <c r="F108" s="381" t="s">
        <v>155</v>
      </c>
      <c r="G108" s="332">
        <f>+G109+G110+G111</f>
        <v>92905.97</v>
      </c>
      <c r="H108" s="332">
        <f>+I108-G108</f>
        <v>48094.03</v>
      </c>
      <c r="I108" s="377">
        <f>+I112</f>
        <v>141000</v>
      </c>
    </row>
    <row r="109" spans="1:177" s="35" customFormat="1" ht="15.75">
      <c r="A109" s="241"/>
      <c r="B109" s="241"/>
      <c r="C109" s="330"/>
      <c r="D109" s="334"/>
      <c r="E109" s="335"/>
      <c r="F109" s="340" t="s">
        <v>163</v>
      </c>
      <c r="G109" s="332">
        <f>+G112-G110-G111</f>
        <v>92892.69</v>
      </c>
      <c r="H109" s="332">
        <f>+I109-G109</f>
        <v>8106.3099999999977</v>
      </c>
      <c r="I109" s="377">
        <f>+I112-I111-I110</f>
        <v>100999</v>
      </c>
    </row>
    <row r="110" spans="1:177" s="35" customFormat="1" ht="15.75">
      <c r="A110" s="241"/>
      <c r="B110" s="241"/>
      <c r="C110" s="330"/>
      <c r="D110" s="334"/>
      <c r="E110" s="335"/>
      <c r="F110" s="340" t="s">
        <v>132</v>
      </c>
      <c r="G110" s="332">
        <v>13.28</v>
      </c>
      <c r="H110" s="332">
        <f>+I110-G110</f>
        <v>-12.28</v>
      </c>
      <c r="I110" s="377">
        <v>1</v>
      </c>
    </row>
    <row r="111" spans="1:177" s="35" customFormat="1" ht="15.75">
      <c r="A111" s="241"/>
      <c r="B111" s="241"/>
      <c r="C111" s="330"/>
      <c r="D111" s="334"/>
      <c r="E111" s="335"/>
      <c r="F111" s="340" t="s">
        <v>165</v>
      </c>
      <c r="G111" s="332">
        <v>0</v>
      </c>
      <c r="H111" s="332">
        <v>0</v>
      </c>
      <c r="I111" s="377">
        <v>40000</v>
      </c>
    </row>
    <row r="112" spans="1:177" s="35" customFormat="1" ht="15.75">
      <c r="A112" s="241" t="s">
        <v>159</v>
      </c>
      <c r="B112" s="241"/>
      <c r="C112" s="330"/>
      <c r="D112" s="334"/>
      <c r="E112" s="335"/>
      <c r="F112" s="340" t="s">
        <v>11</v>
      </c>
      <c r="G112" s="336">
        <f>G113</f>
        <v>92905.97</v>
      </c>
      <c r="H112" s="336">
        <f>H113</f>
        <v>48094.03</v>
      </c>
      <c r="I112" s="377">
        <f>+I113</f>
        <v>141000</v>
      </c>
    </row>
    <row r="113" spans="1:9" s="34" customFormat="1" ht="15.75">
      <c r="A113" s="406"/>
      <c r="B113" s="241" t="s">
        <v>104</v>
      </c>
      <c r="C113" s="330"/>
      <c r="D113" s="334"/>
      <c r="E113" s="335"/>
      <c r="F113" s="331" t="s">
        <v>164</v>
      </c>
      <c r="G113" s="336">
        <v>92905.97</v>
      </c>
      <c r="H113" s="336">
        <f>+I113-G113</f>
        <v>48094.03</v>
      </c>
      <c r="I113" s="377">
        <v>141000</v>
      </c>
    </row>
    <row r="114" spans="1:9" s="36" customFormat="1" ht="15.75">
      <c r="A114" s="241"/>
      <c r="B114" s="241"/>
      <c r="C114" s="330"/>
      <c r="D114" s="334"/>
      <c r="E114" s="335"/>
      <c r="F114" s="382"/>
      <c r="G114" s="339"/>
      <c r="H114" s="351"/>
      <c r="I114" s="377"/>
    </row>
    <row r="115" spans="1:9" s="36" customFormat="1" ht="15.75">
      <c r="A115" s="383"/>
      <c r="B115" s="383"/>
      <c r="C115" s="384"/>
      <c r="D115" s="385" t="s">
        <v>417</v>
      </c>
      <c r="E115" s="558" t="s">
        <v>171</v>
      </c>
      <c r="F115" s="558"/>
      <c r="G115" s="386">
        <f>G116</f>
        <v>663614.04</v>
      </c>
      <c r="H115" s="386">
        <f>+I115-G115</f>
        <v>-663614.04</v>
      </c>
      <c r="I115" s="377">
        <f>+I116</f>
        <v>0</v>
      </c>
    </row>
    <row r="116" spans="1:9" s="36" customFormat="1" ht="15.75">
      <c r="A116" s="383"/>
      <c r="B116" s="383"/>
      <c r="C116" s="384"/>
      <c r="D116" s="385"/>
      <c r="E116" s="385" t="s">
        <v>154</v>
      </c>
      <c r="F116" s="387" t="s">
        <v>155</v>
      </c>
      <c r="G116" s="386">
        <f>+G117+G118</f>
        <v>663614.04</v>
      </c>
      <c r="H116" s="386">
        <f>+I116-G116</f>
        <v>-663614.04</v>
      </c>
      <c r="I116" s="377">
        <f>+I119</f>
        <v>0</v>
      </c>
    </row>
    <row r="117" spans="1:9" s="61" customFormat="1" ht="15.75">
      <c r="A117" s="383"/>
      <c r="B117" s="383"/>
      <c r="C117" s="384"/>
      <c r="D117" s="385"/>
      <c r="E117" s="388"/>
      <c r="F117" s="389" t="s">
        <v>163</v>
      </c>
      <c r="G117" s="386">
        <v>0</v>
      </c>
      <c r="H117" s="386">
        <v>0</v>
      </c>
      <c r="I117" s="377">
        <v>0</v>
      </c>
    </row>
    <row r="118" spans="1:9" s="61" customFormat="1" ht="15.75">
      <c r="A118" s="383"/>
      <c r="B118" s="383"/>
      <c r="C118" s="384"/>
      <c r="D118" s="385"/>
      <c r="E118" s="388"/>
      <c r="F118" s="389" t="s">
        <v>165</v>
      </c>
      <c r="G118" s="386">
        <v>663614.04</v>
      </c>
      <c r="H118" s="386">
        <f>+I118-G118</f>
        <v>-663614.04</v>
      </c>
      <c r="I118" s="377">
        <v>0</v>
      </c>
    </row>
    <row r="119" spans="1:9" s="36" customFormat="1" ht="15.75">
      <c r="A119" s="383" t="s">
        <v>159</v>
      </c>
      <c r="B119" s="383"/>
      <c r="C119" s="384"/>
      <c r="D119" s="385"/>
      <c r="E119" s="388"/>
      <c r="F119" s="389" t="s">
        <v>11</v>
      </c>
      <c r="G119" s="390">
        <f>SUM(G120)</f>
        <v>663614.04</v>
      </c>
      <c r="H119" s="390">
        <f>SUM(H120)</f>
        <v>-663614.04</v>
      </c>
      <c r="I119" s="377">
        <f>+I120</f>
        <v>0</v>
      </c>
    </row>
    <row r="120" spans="1:9" s="63" customFormat="1" ht="17.100000000000001" customHeight="1">
      <c r="A120" s="383"/>
      <c r="B120" s="383" t="s">
        <v>101</v>
      </c>
      <c r="C120" s="384"/>
      <c r="D120" s="385"/>
      <c r="E120" s="388"/>
      <c r="F120" s="389" t="s">
        <v>102</v>
      </c>
      <c r="G120" s="390">
        <v>663614.04</v>
      </c>
      <c r="H120" s="390">
        <f>+I120-G120</f>
        <v>-663614.04</v>
      </c>
      <c r="I120" s="377">
        <v>0</v>
      </c>
    </row>
    <row r="121" spans="1:9" s="63" customFormat="1" ht="15.75">
      <c r="A121" s="383"/>
      <c r="B121" s="383"/>
      <c r="C121" s="384"/>
      <c r="D121" s="388"/>
      <c r="E121" s="391"/>
      <c r="F121" s="392"/>
      <c r="G121" s="393"/>
      <c r="H121" s="393"/>
      <c r="I121" s="379"/>
    </row>
    <row r="122" spans="1:9" s="283" customFormat="1" ht="15.75">
      <c r="A122" s="485"/>
      <c r="B122" s="394"/>
      <c r="C122" s="395"/>
      <c r="D122" s="396" t="s">
        <v>169</v>
      </c>
      <c r="E122" s="559" t="s">
        <v>160</v>
      </c>
      <c r="F122" s="559"/>
      <c r="G122" s="397">
        <f>+G123</f>
        <v>43798.53</v>
      </c>
      <c r="H122" s="397">
        <f>+I122-G122</f>
        <v>-4798.5299999999988</v>
      </c>
      <c r="I122" s="377">
        <f>+I123</f>
        <v>39000</v>
      </c>
    </row>
    <row r="123" spans="1:9" s="64" customFormat="1" ht="31.5">
      <c r="A123" s="452"/>
      <c r="B123" s="334"/>
      <c r="C123" s="335"/>
      <c r="D123" s="330"/>
      <c r="E123" s="241" t="s">
        <v>161</v>
      </c>
      <c r="F123" s="331" t="s">
        <v>162</v>
      </c>
      <c r="G123" s="332">
        <f>+G124+G125</f>
        <v>43798.53</v>
      </c>
      <c r="H123" s="332">
        <f>+H124+H125</f>
        <v>-4798.5299999999988</v>
      </c>
      <c r="I123" s="377">
        <f>+I124+I125</f>
        <v>39000</v>
      </c>
    </row>
    <row r="124" spans="1:9" s="63" customFormat="1" ht="21" customHeight="1">
      <c r="A124" s="334"/>
      <c r="B124" s="334"/>
      <c r="C124" s="335"/>
      <c r="D124" s="241"/>
      <c r="E124" s="330"/>
      <c r="F124" s="331" t="s">
        <v>163</v>
      </c>
      <c r="G124" s="332">
        <v>13272.28</v>
      </c>
      <c r="H124" s="332">
        <f>+I124-G124</f>
        <v>25727.72</v>
      </c>
      <c r="I124" s="377">
        <f>+I126-I125</f>
        <v>39000</v>
      </c>
    </row>
    <row r="125" spans="1:9" s="63" customFormat="1" ht="21" customHeight="1">
      <c r="A125" s="334"/>
      <c r="B125" s="334"/>
      <c r="C125" s="335"/>
      <c r="D125" s="241"/>
      <c r="E125" s="330"/>
      <c r="F125" s="331" t="s">
        <v>165</v>
      </c>
      <c r="G125" s="332">
        <v>30526.25</v>
      </c>
      <c r="H125" s="332">
        <f>+I125-G125</f>
        <v>-30526.25</v>
      </c>
      <c r="I125" s="377">
        <v>0</v>
      </c>
    </row>
    <row r="126" spans="1:9" s="63" customFormat="1" ht="15.75">
      <c r="A126" s="334" t="s">
        <v>159</v>
      </c>
      <c r="B126" s="334"/>
      <c r="C126" s="335"/>
      <c r="D126" s="334"/>
      <c r="E126" s="335"/>
      <c r="F126" s="331" t="s">
        <v>11</v>
      </c>
      <c r="G126" s="336">
        <f>+G127</f>
        <v>43798.53</v>
      </c>
      <c r="H126" s="336">
        <f>+H127</f>
        <v>4798.5299999999988</v>
      </c>
      <c r="I126" s="377">
        <f>+I127</f>
        <v>39000</v>
      </c>
    </row>
    <row r="127" spans="1:9" s="63" customFormat="1" ht="15.75">
      <c r="A127" s="334"/>
      <c r="B127" s="334" t="s">
        <v>104</v>
      </c>
      <c r="C127" s="335"/>
      <c r="D127" s="334"/>
      <c r="E127" s="335"/>
      <c r="F127" s="331" t="s">
        <v>164</v>
      </c>
      <c r="G127" s="339">
        <v>43798.53</v>
      </c>
      <c r="H127" s="339">
        <f>+G127-I127</f>
        <v>4798.5299999999988</v>
      </c>
      <c r="I127" s="379">
        <v>39000</v>
      </c>
    </row>
    <row r="128" spans="1:9" s="63" customFormat="1" ht="15.75">
      <c r="A128" s="1"/>
      <c r="B128" s="1"/>
      <c r="C128" s="2"/>
      <c r="D128" s="1"/>
      <c r="E128" s="2"/>
      <c r="F128" s="6"/>
      <c r="G128" s="9"/>
      <c r="H128" s="9"/>
      <c r="I128" s="252"/>
    </row>
    <row r="129" spans="1:9" s="63" customFormat="1" ht="15.75">
      <c r="A129" s="53"/>
      <c r="B129" s="53"/>
      <c r="C129" s="54"/>
      <c r="D129" s="53"/>
      <c r="E129" s="54"/>
      <c r="F129" s="55" t="s">
        <v>175</v>
      </c>
      <c r="G129" s="56">
        <f>SUM(G130)</f>
        <v>92375.07</v>
      </c>
      <c r="H129" s="56">
        <f t="shared" ref="G129:H130" si="12">SUM(H130)</f>
        <v>4074.9299999999957</v>
      </c>
      <c r="I129" s="56">
        <f>SUM(I130)</f>
        <v>96450</v>
      </c>
    </row>
    <row r="130" spans="1:9" s="63" customFormat="1" ht="15.75">
      <c r="A130" s="57"/>
      <c r="B130" s="57"/>
      <c r="C130" s="58"/>
      <c r="D130" s="58"/>
      <c r="E130" s="58"/>
      <c r="F130" s="59" t="s">
        <v>176</v>
      </c>
      <c r="G130" s="60">
        <f t="shared" si="12"/>
        <v>92375.07</v>
      </c>
      <c r="H130" s="60">
        <f t="shared" si="12"/>
        <v>4074.9299999999957</v>
      </c>
      <c r="I130" s="60">
        <f>SUM(I131)</f>
        <v>96450</v>
      </c>
    </row>
    <row r="131" spans="1:9" s="63" customFormat="1" ht="15.75">
      <c r="A131" s="87"/>
      <c r="B131" s="87"/>
      <c r="C131" s="88"/>
      <c r="D131" s="85"/>
      <c r="E131" s="86"/>
      <c r="F131" s="91" t="s">
        <v>177</v>
      </c>
      <c r="G131" s="90">
        <f>G133</f>
        <v>92375.07</v>
      </c>
      <c r="H131" s="90">
        <f>H133</f>
        <v>4074.9299999999957</v>
      </c>
      <c r="I131" s="90">
        <f>I133</f>
        <v>96450</v>
      </c>
    </row>
    <row r="132" spans="1:9" s="63" customFormat="1" ht="15.75">
      <c r="A132" s="334"/>
      <c r="B132" s="334"/>
      <c r="C132" s="335"/>
      <c r="D132" s="241"/>
      <c r="E132" s="398"/>
      <c r="F132" s="399"/>
      <c r="G132" s="332"/>
      <c r="H132" s="332"/>
      <c r="I132" s="332"/>
    </row>
    <row r="133" spans="1:9" s="63" customFormat="1" ht="15.75">
      <c r="A133" s="334"/>
      <c r="B133" s="334"/>
      <c r="C133" s="335"/>
      <c r="D133" s="241" t="s">
        <v>178</v>
      </c>
      <c r="E133" s="539" t="s">
        <v>179</v>
      </c>
      <c r="F133" s="539"/>
      <c r="G133" s="332">
        <f>G134+G151+G159+G171+G180+G187+G166</f>
        <v>92375.07</v>
      </c>
      <c r="H133" s="336">
        <f>H134+H151+H159+H171+H180+H187+H166</f>
        <v>4074.9299999999957</v>
      </c>
      <c r="I133" s="336">
        <f>+I134+I151+I159+I166+I171+I180+I187</f>
        <v>96450</v>
      </c>
    </row>
    <row r="134" spans="1:9" s="34" customFormat="1" ht="31.5">
      <c r="A134" s="334"/>
      <c r="B134" s="334"/>
      <c r="C134" s="335"/>
      <c r="D134" s="330"/>
      <c r="E134" s="241" t="s">
        <v>180</v>
      </c>
      <c r="F134" s="340" t="s">
        <v>181</v>
      </c>
      <c r="G134" s="332">
        <f>+G135+G136</f>
        <v>76315.61</v>
      </c>
      <c r="H134" s="336">
        <f>+H135+H136</f>
        <v>6184.3899999999958</v>
      </c>
      <c r="I134" s="336">
        <f>+I135+I136</f>
        <v>82500</v>
      </c>
    </row>
    <row r="135" spans="1:9" s="34" customFormat="1" ht="15.75">
      <c r="A135" s="334"/>
      <c r="B135" s="334"/>
      <c r="C135" s="335"/>
      <c r="D135" s="330"/>
      <c r="E135" s="330"/>
      <c r="F135" s="331" t="s">
        <v>163</v>
      </c>
      <c r="G135" s="332">
        <v>53752.73</v>
      </c>
      <c r="H135" s="336">
        <f>+I135-G135</f>
        <v>5547.2699999999968</v>
      </c>
      <c r="I135" s="336">
        <f>+I137-I136</f>
        <v>59300</v>
      </c>
    </row>
    <row r="136" spans="1:9" s="34" customFormat="1" ht="15.75">
      <c r="A136" s="334"/>
      <c r="B136" s="334"/>
      <c r="C136" s="335"/>
      <c r="D136" s="330"/>
      <c r="E136" s="330"/>
      <c r="F136" s="331" t="s">
        <v>197</v>
      </c>
      <c r="G136" s="332">
        <v>22562.880000000001</v>
      </c>
      <c r="H136" s="336">
        <f>+I136-G136</f>
        <v>637.11999999999898</v>
      </c>
      <c r="I136" s="336">
        <v>23200</v>
      </c>
    </row>
    <row r="137" spans="1:9" s="34" customFormat="1" ht="15.75">
      <c r="A137" s="334" t="s">
        <v>120</v>
      </c>
      <c r="B137" s="334"/>
      <c r="C137" s="335"/>
      <c r="D137" s="334"/>
      <c r="E137" s="335"/>
      <c r="F137" s="331" t="s">
        <v>10</v>
      </c>
      <c r="G137" s="336">
        <f>G138+G141</f>
        <v>76315.609999999986</v>
      </c>
      <c r="H137" s="336">
        <f>H138+H141</f>
        <v>6184.3900000000067</v>
      </c>
      <c r="I137" s="336">
        <f>+I138+I141</f>
        <v>82500</v>
      </c>
    </row>
    <row r="138" spans="1:9" s="34" customFormat="1" ht="15.75">
      <c r="A138" s="334"/>
      <c r="B138" s="334" t="s">
        <v>87</v>
      </c>
      <c r="C138" s="335"/>
      <c r="D138" s="334"/>
      <c r="E138" s="335"/>
      <c r="F138" s="331" t="s">
        <v>88</v>
      </c>
      <c r="G138" s="336">
        <v>66361.399999999994</v>
      </c>
      <c r="H138" s="336">
        <f>+I138-G138</f>
        <v>4338.6000000000058</v>
      </c>
      <c r="I138" s="336">
        <v>70700</v>
      </c>
    </row>
    <row r="139" spans="1:9" s="35" customFormat="1" ht="15.75" hidden="1">
      <c r="A139" s="334"/>
      <c r="B139" s="334"/>
      <c r="C139" s="335"/>
      <c r="D139" s="335" t="s">
        <v>182</v>
      </c>
      <c r="E139" s="335"/>
      <c r="F139" s="338" t="s">
        <v>183</v>
      </c>
      <c r="G139" s="339">
        <f>G140</f>
        <v>27000</v>
      </c>
      <c r="H139" s="339">
        <f>H140</f>
        <v>17500</v>
      </c>
      <c r="I139" s="339">
        <f t="shared" ref="I139:I157" si="13">G139+H139</f>
        <v>44500</v>
      </c>
    </row>
    <row r="140" spans="1:9" s="35" customFormat="1" ht="15.75" hidden="1">
      <c r="A140" s="334"/>
      <c r="B140" s="334"/>
      <c r="C140" s="335"/>
      <c r="D140" s="334"/>
      <c r="E140" s="335" t="s">
        <v>184</v>
      </c>
      <c r="F140" s="338" t="s">
        <v>183</v>
      </c>
      <c r="G140" s="339">
        <v>27000</v>
      </c>
      <c r="H140" s="339">
        <v>17500</v>
      </c>
      <c r="I140" s="339">
        <f t="shared" si="13"/>
        <v>44500</v>
      </c>
    </row>
    <row r="141" spans="1:9" s="35" customFormat="1" ht="15.75">
      <c r="A141" s="334"/>
      <c r="B141" s="334" t="s">
        <v>89</v>
      </c>
      <c r="C141" s="335"/>
      <c r="D141" s="334"/>
      <c r="E141" s="335"/>
      <c r="F141" s="331" t="s">
        <v>90</v>
      </c>
      <c r="G141" s="336">
        <v>9954.2099999999991</v>
      </c>
      <c r="H141" s="336">
        <f>+I141-G141</f>
        <v>1845.7900000000009</v>
      </c>
      <c r="I141" s="336">
        <v>11800</v>
      </c>
    </row>
    <row r="142" spans="1:9" s="34" customFormat="1" ht="15.75" hidden="1">
      <c r="A142" s="341"/>
      <c r="B142" s="341"/>
      <c r="C142" s="345"/>
      <c r="D142" s="345" t="s">
        <v>189</v>
      </c>
      <c r="E142" s="345"/>
      <c r="F142" s="347" t="s">
        <v>190</v>
      </c>
      <c r="G142" s="348">
        <f>G143</f>
        <v>1000</v>
      </c>
      <c r="H142" s="339">
        <f>H143</f>
        <v>500</v>
      </c>
      <c r="I142" s="339">
        <f t="shared" si="13"/>
        <v>1500</v>
      </c>
    </row>
    <row r="143" spans="1:9" s="34" customFormat="1" ht="15.75" hidden="1">
      <c r="A143" s="341"/>
      <c r="B143" s="341"/>
      <c r="C143" s="345"/>
      <c r="D143" s="345"/>
      <c r="E143" s="345" t="s">
        <v>191</v>
      </c>
      <c r="F143" s="347" t="s">
        <v>192</v>
      </c>
      <c r="G143" s="348">
        <v>1000</v>
      </c>
      <c r="H143" s="339">
        <v>500</v>
      </c>
      <c r="I143" s="339">
        <f t="shared" si="13"/>
        <v>1500</v>
      </c>
    </row>
    <row r="144" spans="1:9" s="34" customFormat="1" ht="15.75" hidden="1">
      <c r="A144" s="341"/>
      <c r="B144" s="341"/>
      <c r="C144" s="345"/>
      <c r="D144" s="345" t="s">
        <v>193</v>
      </c>
      <c r="E144" s="345"/>
      <c r="F144" s="347" t="s">
        <v>194</v>
      </c>
      <c r="G144" s="348">
        <f>G145</f>
        <v>1000</v>
      </c>
      <c r="H144" s="339">
        <f>H145</f>
        <v>0</v>
      </c>
      <c r="I144" s="339">
        <f t="shared" si="13"/>
        <v>1000</v>
      </c>
    </row>
    <row r="145" spans="1:9" s="34" customFormat="1" ht="15.75" hidden="1">
      <c r="A145" s="341"/>
      <c r="B145" s="341"/>
      <c r="C145" s="345"/>
      <c r="D145" s="345"/>
      <c r="E145" s="345" t="s">
        <v>195</v>
      </c>
      <c r="F145" s="347" t="s">
        <v>196</v>
      </c>
      <c r="G145" s="348">
        <v>1000</v>
      </c>
      <c r="H145" s="339">
        <v>0</v>
      </c>
      <c r="I145" s="339">
        <f t="shared" si="13"/>
        <v>1000</v>
      </c>
    </row>
    <row r="146" spans="1:9" s="34" customFormat="1" ht="15.75" hidden="1">
      <c r="A146" s="341"/>
      <c r="B146" s="341"/>
      <c r="C146" s="345"/>
      <c r="D146" s="345" t="s">
        <v>343</v>
      </c>
      <c r="E146" s="345"/>
      <c r="F146" s="347" t="s">
        <v>433</v>
      </c>
      <c r="G146" s="348">
        <v>0</v>
      </c>
      <c r="H146" s="339">
        <f>H147</f>
        <v>150</v>
      </c>
      <c r="I146" s="339">
        <f t="shared" si="13"/>
        <v>150</v>
      </c>
    </row>
    <row r="147" spans="1:9" s="34" customFormat="1" ht="15.75" hidden="1">
      <c r="A147" s="341"/>
      <c r="B147" s="341"/>
      <c r="C147" s="345"/>
      <c r="D147" s="345"/>
      <c r="E147" s="345" t="s">
        <v>434</v>
      </c>
      <c r="F147" s="347" t="s">
        <v>435</v>
      </c>
      <c r="G147" s="348">
        <v>0</v>
      </c>
      <c r="H147" s="339">
        <v>150</v>
      </c>
      <c r="I147" s="339">
        <f t="shared" si="13"/>
        <v>150</v>
      </c>
    </row>
    <row r="148" spans="1:9" s="35" customFormat="1" ht="15.75" hidden="1">
      <c r="A148" s="241"/>
      <c r="B148" s="334"/>
      <c r="C148" s="335"/>
      <c r="D148" s="335" t="s">
        <v>343</v>
      </c>
      <c r="E148" s="335"/>
      <c r="F148" s="338" t="s">
        <v>433</v>
      </c>
      <c r="G148" s="339">
        <v>0</v>
      </c>
      <c r="H148" s="351">
        <f>H149</f>
        <v>100</v>
      </c>
      <c r="I148" s="400">
        <f t="shared" si="13"/>
        <v>100</v>
      </c>
    </row>
    <row r="149" spans="1:9" s="35" customFormat="1" ht="15.75" hidden="1">
      <c r="A149" s="241"/>
      <c r="B149" s="334"/>
      <c r="C149" s="335"/>
      <c r="D149" s="335"/>
      <c r="E149" s="335" t="s">
        <v>434</v>
      </c>
      <c r="F149" s="338" t="s">
        <v>435</v>
      </c>
      <c r="G149" s="339">
        <v>0</v>
      </c>
      <c r="H149" s="351">
        <v>100</v>
      </c>
      <c r="I149" s="400">
        <f t="shared" si="13"/>
        <v>100</v>
      </c>
    </row>
    <row r="150" spans="1:9" s="35" customFormat="1" ht="15.75">
      <c r="A150" s="241"/>
      <c r="B150" s="334"/>
      <c r="C150" s="335"/>
      <c r="D150" s="335"/>
      <c r="E150" s="335"/>
      <c r="F150" s="338"/>
      <c r="G150" s="339"/>
      <c r="H150" s="351"/>
      <c r="I150" s="400"/>
    </row>
    <row r="151" spans="1:9" s="35" customFormat="1" ht="15.75">
      <c r="A151" s="241"/>
      <c r="B151" s="241"/>
      <c r="C151" s="330"/>
      <c r="D151" s="330"/>
      <c r="E151" s="241" t="s">
        <v>198</v>
      </c>
      <c r="F151" s="353" t="s">
        <v>199</v>
      </c>
      <c r="G151" s="332">
        <f>G152</f>
        <v>2654.46</v>
      </c>
      <c r="H151" s="332">
        <f>H152</f>
        <v>-1554.46</v>
      </c>
      <c r="I151" s="332">
        <f>+I152</f>
        <v>1100</v>
      </c>
    </row>
    <row r="152" spans="1:9" s="35" customFormat="1" ht="15.75">
      <c r="A152" s="401"/>
      <c r="B152" s="334"/>
      <c r="C152" s="335"/>
      <c r="D152" s="241"/>
      <c r="E152" s="330"/>
      <c r="F152" s="331" t="s">
        <v>119</v>
      </c>
      <c r="G152" s="332">
        <f>G153</f>
        <v>2654.46</v>
      </c>
      <c r="H152" s="332">
        <f>H153</f>
        <v>-1554.46</v>
      </c>
      <c r="I152" s="332">
        <f>+I153</f>
        <v>1100</v>
      </c>
    </row>
    <row r="153" spans="1:9" s="35" customFormat="1" ht="15.75">
      <c r="A153" s="241" t="s">
        <v>120</v>
      </c>
      <c r="B153" s="334"/>
      <c r="C153" s="335"/>
      <c r="D153" s="334"/>
      <c r="E153" s="335"/>
      <c r="F153" s="331" t="s">
        <v>10</v>
      </c>
      <c r="G153" s="336">
        <f>SUM(G154)</f>
        <v>2654.46</v>
      </c>
      <c r="H153" s="336">
        <f>H154</f>
        <v>-1554.46</v>
      </c>
      <c r="I153" s="332">
        <f>+I154</f>
        <v>1100</v>
      </c>
    </row>
    <row r="154" spans="1:9" s="35" customFormat="1" ht="15.75">
      <c r="A154" s="334"/>
      <c r="B154" s="334" t="s">
        <v>89</v>
      </c>
      <c r="C154" s="335"/>
      <c r="D154" s="334"/>
      <c r="E154" s="335"/>
      <c r="F154" s="331" t="s">
        <v>90</v>
      </c>
      <c r="G154" s="336">
        <v>2654.46</v>
      </c>
      <c r="H154" s="336">
        <f>+I154-G154</f>
        <v>-1554.46</v>
      </c>
      <c r="I154" s="332">
        <v>1100</v>
      </c>
    </row>
    <row r="155" spans="1:9" ht="15.75" hidden="1">
      <c r="A155" s="334"/>
      <c r="B155" s="241"/>
      <c r="C155" s="330"/>
      <c r="D155" s="335" t="s">
        <v>200</v>
      </c>
      <c r="E155" s="335"/>
      <c r="F155" s="338" t="s">
        <v>201</v>
      </c>
      <c r="G155" s="339">
        <f>G156+G157</f>
        <v>15000</v>
      </c>
      <c r="H155" s="351">
        <f>H156+H157</f>
        <v>-3000</v>
      </c>
      <c r="I155" s="400">
        <f t="shared" si="13"/>
        <v>12000</v>
      </c>
    </row>
    <row r="156" spans="1:9" ht="15.75" hidden="1">
      <c r="A156" s="241"/>
      <c r="B156" s="241"/>
      <c r="C156" s="330"/>
      <c r="D156" s="334"/>
      <c r="E156" s="335" t="s">
        <v>202</v>
      </c>
      <c r="F156" s="338" t="s">
        <v>203</v>
      </c>
      <c r="G156" s="339">
        <v>7000</v>
      </c>
      <c r="H156" s="351">
        <v>5000</v>
      </c>
      <c r="I156" s="400">
        <f t="shared" si="13"/>
        <v>12000</v>
      </c>
    </row>
    <row r="157" spans="1:9" ht="15.75" hidden="1">
      <c r="A157" s="241"/>
      <c r="B157" s="401"/>
      <c r="C157" s="402"/>
      <c r="D157" s="403"/>
      <c r="E157" s="404" t="s">
        <v>204</v>
      </c>
      <c r="F157" s="405" t="s">
        <v>205</v>
      </c>
      <c r="G157" s="351">
        <v>8000</v>
      </c>
      <c r="H157" s="339">
        <v>-8000</v>
      </c>
      <c r="I157" s="400">
        <f t="shared" si="13"/>
        <v>0</v>
      </c>
    </row>
    <row r="158" spans="1:9" ht="15.75">
      <c r="A158" s="241"/>
      <c r="B158" s="401"/>
      <c r="C158" s="402"/>
      <c r="D158" s="403"/>
      <c r="E158" s="404"/>
      <c r="F158" s="405"/>
      <c r="G158" s="351"/>
      <c r="H158" s="339"/>
      <c r="I158" s="400"/>
    </row>
    <row r="159" spans="1:9" ht="15.75">
      <c r="A159" s="406"/>
      <c r="B159" s="241"/>
      <c r="C159" s="330"/>
      <c r="D159" s="330"/>
      <c r="E159" s="241" t="s">
        <v>206</v>
      </c>
      <c r="F159" s="353" t="s">
        <v>207</v>
      </c>
      <c r="G159" s="332">
        <f>G160</f>
        <v>3318.07</v>
      </c>
      <c r="H159" s="332">
        <f>H160</f>
        <v>381.92999999999984</v>
      </c>
      <c r="I159" s="332">
        <f>+I160</f>
        <v>3700</v>
      </c>
    </row>
    <row r="160" spans="1:9" s="35" customFormat="1" ht="15.75">
      <c r="A160" s="241"/>
      <c r="B160" s="334"/>
      <c r="C160" s="335"/>
      <c r="D160" s="241"/>
      <c r="E160" s="330"/>
      <c r="F160" s="331" t="s">
        <v>119</v>
      </c>
      <c r="G160" s="332">
        <f>G161</f>
        <v>3318.07</v>
      </c>
      <c r="H160" s="332">
        <f>H161</f>
        <v>381.92999999999984</v>
      </c>
      <c r="I160" s="332">
        <f>+I161</f>
        <v>3700</v>
      </c>
    </row>
    <row r="161" spans="1:9" s="34" customFormat="1" ht="15.75">
      <c r="A161" s="334" t="s">
        <v>120</v>
      </c>
      <c r="B161" s="334"/>
      <c r="C161" s="335"/>
      <c r="D161" s="334"/>
      <c r="E161" s="335"/>
      <c r="F161" s="331" t="s">
        <v>10</v>
      </c>
      <c r="G161" s="336">
        <f>SUM(G162)</f>
        <v>3318.07</v>
      </c>
      <c r="H161" s="336">
        <f>SUM(H162)</f>
        <v>381.92999999999984</v>
      </c>
      <c r="I161" s="332">
        <f>+I162</f>
        <v>3700</v>
      </c>
    </row>
    <row r="162" spans="1:9" ht="15.75">
      <c r="A162" s="334"/>
      <c r="B162" s="334" t="s">
        <v>89</v>
      </c>
      <c r="C162" s="335"/>
      <c r="D162" s="334"/>
      <c r="E162" s="335"/>
      <c r="F162" s="331" t="s">
        <v>90</v>
      </c>
      <c r="G162" s="336">
        <v>3318.07</v>
      </c>
      <c r="H162" s="336">
        <f>+I162-G162</f>
        <v>381.92999999999984</v>
      </c>
      <c r="I162" s="332">
        <v>3700</v>
      </c>
    </row>
    <row r="163" spans="1:9" ht="15.75" hidden="1">
      <c r="A163" s="241"/>
      <c r="B163" s="241"/>
      <c r="C163" s="330"/>
      <c r="D163" s="335" t="s">
        <v>200</v>
      </c>
      <c r="E163" s="335"/>
      <c r="F163" s="338" t="s">
        <v>201</v>
      </c>
      <c r="G163" s="339">
        <f>G164</f>
        <v>20000</v>
      </c>
      <c r="H163" s="351">
        <f>H164</f>
        <v>0</v>
      </c>
      <c r="I163" s="400">
        <f t="shared" ref="I163:I196" si="14">G163+H163</f>
        <v>20000</v>
      </c>
    </row>
    <row r="164" spans="1:9" s="34" customFormat="1" ht="17.100000000000001" hidden="1" customHeight="1">
      <c r="A164" s="241"/>
      <c r="B164" s="406"/>
      <c r="C164" s="407"/>
      <c r="D164" s="341"/>
      <c r="E164" s="345" t="s">
        <v>208</v>
      </c>
      <c r="F164" s="347" t="s">
        <v>209</v>
      </c>
      <c r="G164" s="348">
        <v>20000</v>
      </c>
      <c r="H164" s="351">
        <v>0</v>
      </c>
      <c r="I164" s="400">
        <f t="shared" si="14"/>
        <v>20000</v>
      </c>
    </row>
    <row r="165" spans="1:9" s="34" customFormat="1" ht="17.100000000000001" customHeight="1">
      <c r="A165" s="241"/>
      <c r="B165" s="406"/>
      <c r="C165" s="407"/>
      <c r="D165" s="341"/>
      <c r="E165" s="345"/>
      <c r="F165" s="347"/>
      <c r="G165" s="348"/>
      <c r="H165" s="351"/>
      <c r="I165" s="400"/>
    </row>
    <row r="166" spans="1:9" s="34" customFormat="1" ht="17.100000000000001" customHeight="1">
      <c r="A166" s="241"/>
      <c r="B166" s="241"/>
      <c r="C166" s="330"/>
      <c r="D166" s="330"/>
      <c r="E166" s="241" t="s">
        <v>468</v>
      </c>
      <c r="F166" s="353" t="s">
        <v>469</v>
      </c>
      <c r="G166" s="332">
        <f>G167</f>
        <v>1327.23</v>
      </c>
      <c r="H166" s="332">
        <f>H167</f>
        <v>172.76999999999998</v>
      </c>
      <c r="I166" s="332">
        <f>+I167</f>
        <v>1500</v>
      </c>
    </row>
    <row r="167" spans="1:9" s="34" customFormat="1" ht="17.100000000000001" customHeight="1">
      <c r="A167" s="401"/>
      <c r="B167" s="334"/>
      <c r="C167" s="335"/>
      <c r="D167" s="241"/>
      <c r="E167" s="330"/>
      <c r="F167" s="331" t="s">
        <v>119</v>
      </c>
      <c r="G167" s="332">
        <f>G168</f>
        <v>1327.23</v>
      </c>
      <c r="H167" s="332">
        <f>H168</f>
        <v>172.76999999999998</v>
      </c>
      <c r="I167" s="332">
        <f>+I168</f>
        <v>1500</v>
      </c>
    </row>
    <row r="168" spans="1:9" s="34" customFormat="1" ht="17.100000000000001" customHeight="1">
      <c r="A168" s="241" t="s">
        <v>120</v>
      </c>
      <c r="B168" s="334"/>
      <c r="C168" s="335"/>
      <c r="D168" s="334"/>
      <c r="E168" s="335"/>
      <c r="F168" s="331" t="s">
        <v>10</v>
      </c>
      <c r="G168" s="336">
        <f>SUM(G169)</f>
        <v>1327.23</v>
      </c>
      <c r="H168" s="336">
        <f>H169</f>
        <v>172.76999999999998</v>
      </c>
      <c r="I168" s="332">
        <f>+I169</f>
        <v>1500</v>
      </c>
    </row>
    <row r="169" spans="1:9" s="34" customFormat="1" ht="17.100000000000001" customHeight="1">
      <c r="A169" s="334"/>
      <c r="B169" s="334" t="s">
        <v>89</v>
      </c>
      <c r="C169" s="335"/>
      <c r="D169" s="334"/>
      <c r="E169" s="335"/>
      <c r="F169" s="331" t="s">
        <v>90</v>
      </c>
      <c r="G169" s="336">
        <v>1327.23</v>
      </c>
      <c r="H169" s="336">
        <f>+I169-G169</f>
        <v>172.76999999999998</v>
      </c>
      <c r="I169" s="332">
        <v>1500</v>
      </c>
    </row>
    <row r="170" spans="1:9" s="34" customFormat="1" ht="17.100000000000001" customHeight="1">
      <c r="A170" s="241"/>
      <c r="B170" s="406"/>
      <c r="C170" s="407"/>
      <c r="D170" s="341"/>
      <c r="E170" s="345"/>
      <c r="F170" s="347"/>
      <c r="G170" s="348"/>
      <c r="H170" s="351"/>
      <c r="I170" s="400"/>
    </row>
    <row r="171" spans="1:9" s="35" customFormat="1" ht="15.75">
      <c r="A171" s="241"/>
      <c r="B171" s="241"/>
      <c r="C171" s="330"/>
      <c r="D171" s="330"/>
      <c r="E171" s="241" t="s">
        <v>210</v>
      </c>
      <c r="F171" s="353" t="s">
        <v>211</v>
      </c>
      <c r="G171" s="332">
        <f>+G172+G173</f>
        <v>3318.0699999999997</v>
      </c>
      <c r="H171" s="332">
        <f>+H172+H173</f>
        <v>-318.06999999999988</v>
      </c>
      <c r="I171" s="332">
        <f>+I172+I173</f>
        <v>3000</v>
      </c>
    </row>
    <row r="172" spans="1:9" s="35" customFormat="1" ht="15.75">
      <c r="A172" s="241"/>
      <c r="B172" s="334"/>
      <c r="C172" s="335"/>
      <c r="D172" s="241"/>
      <c r="E172" s="330"/>
      <c r="F172" s="331" t="s">
        <v>119</v>
      </c>
      <c r="G172" s="332">
        <v>3052.62</v>
      </c>
      <c r="H172" s="332">
        <f>+I172-G172</f>
        <v>-402.61999999999989</v>
      </c>
      <c r="I172" s="332">
        <f>+I174-I173</f>
        <v>2650</v>
      </c>
    </row>
    <row r="173" spans="1:9" s="35" customFormat="1" ht="15.75">
      <c r="A173" s="241"/>
      <c r="B173" s="334"/>
      <c r="C173" s="335"/>
      <c r="D173" s="241"/>
      <c r="E173" s="330"/>
      <c r="F173" s="331" t="s">
        <v>153</v>
      </c>
      <c r="G173" s="332">
        <v>265.45</v>
      </c>
      <c r="H173" s="332">
        <f>+I173-G173</f>
        <v>84.550000000000011</v>
      </c>
      <c r="I173" s="332">
        <v>350</v>
      </c>
    </row>
    <row r="174" spans="1:9" s="35" customFormat="1" ht="15.75">
      <c r="A174" s="241" t="s">
        <v>120</v>
      </c>
      <c r="B174" s="334"/>
      <c r="C174" s="335"/>
      <c r="D174" s="334"/>
      <c r="E174" s="335"/>
      <c r="F174" s="331" t="s">
        <v>10</v>
      </c>
      <c r="G174" s="336">
        <f>SUM(G175)</f>
        <v>3318.07</v>
      </c>
      <c r="H174" s="336">
        <f>SUM(H175)</f>
        <v>-318.07000000000016</v>
      </c>
      <c r="I174" s="332">
        <f>+I175</f>
        <v>3000</v>
      </c>
    </row>
    <row r="175" spans="1:9" s="35" customFormat="1" ht="15.75">
      <c r="A175" s="334"/>
      <c r="B175" s="334" t="s">
        <v>89</v>
      </c>
      <c r="C175" s="335"/>
      <c r="D175" s="334"/>
      <c r="E175" s="335"/>
      <c r="F175" s="331" t="s">
        <v>90</v>
      </c>
      <c r="G175" s="336">
        <v>3318.07</v>
      </c>
      <c r="H175" s="336">
        <f>+I175-G175</f>
        <v>-318.07000000000016</v>
      </c>
      <c r="I175" s="332">
        <v>3000</v>
      </c>
    </row>
    <row r="176" spans="1:9" s="49" customFormat="1" ht="15.75" hidden="1">
      <c r="A176" s="241"/>
      <c r="B176" s="241"/>
      <c r="C176" s="330"/>
      <c r="D176" s="335" t="s">
        <v>212</v>
      </c>
      <c r="E176" s="335"/>
      <c r="F176" s="338" t="s">
        <v>213</v>
      </c>
      <c r="G176" s="339">
        <f>G177+G178</f>
        <v>21000</v>
      </c>
      <c r="H176" s="351">
        <f>H177+H178</f>
        <v>0</v>
      </c>
      <c r="I176" s="400">
        <f t="shared" si="14"/>
        <v>21000</v>
      </c>
    </row>
    <row r="177" spans="1:9" s="49" customFormat="1" ht="15.75" hidden="1">
      <c r="A177" s="241"/>
      <c r="B177" s="241"/>
      <c r="C177" s="330"/>
      <c r="D177" s="334"/>
      <c r="E177" s="335" t="s">
        <v>214</v>
      </c>
      <c r="F177" s="338" t="s">
        <v>215</v>
      </c>
      <c r="G177" s="339">
        <v>14000</v>
      </c>
      <c r="H177" s="351">
        <v>0</v>
      </c>
      <c r="I177" s="400">
        <f t="shared" si="14"/>
        <v>14000</v>
      </c>
    </row>
    <row r="178" spans="1:9" s="49" customFormat="1" ht="15.75" hidden="1">
      <c r="A178" s="334"/>
      <c r="B178" s="241"/>
      <c r="C178" s="330"/>
      <c r="D178" s="334"/>
      <c r="E178" s="335" t="s">
        <v>216</v>
      </c>
      <c r="F178" s="338" t="s">
        <v>217</v>
      </c>
      <c r="G178" s="339">
        <v>7000</v>
      </c>
      <c r="H178" s="351">
        <v>0</v>
      </c>
      <c r="I178" s="400">
        <f t="shared" si="14"/>
        <v>7000</v>
      </c>
    </row>
    <row r="179" spans="1:9" s="49" customFormat="1" ht="15.75">
      <c r="A179" s="334"/>
      <c r="B179" s="241"/>
      <c r="C179" s="330"/>
      <c r="D179" s="334"/>
      <c r="E179" s="335"/>
      <c r="F179" s="338"/>
      <c r="G179" s="339"/>
      <c r="H179" s="351"/>
      <c r="I179" s="400"/>
    </row>
    <row r="180" spans="1:9" s="49" customFormat="1" ht="15.75">
      <c r="A180" s="334"/>
      <c r="B180" s="241"/>
      <c r="C180" s="330"/>
      <c r="D180" s="330"/>
      <c r="E180" s="241" t="s">
        <v>218</v>
      </c>
      <c r="F180" s="353" t="s">
        <v>219</v>
      </c>
      <c r="G180" s="332">
        <f>G181</f>
        <v>1459.95</v>
      </c>
      <c r="H180" s="332">
        <f>H181</f>
        <v>-459.95000000000005</v>
      </c>
      <c r="I180" s="332">
        <f>+I181</f>
        <v>1000</v>
      </c>
    </row>
    <row r="181" spans="1:9" s="35" customFormat="1" ht="15.75">
      <c r="A181" s="334"/>
      <c r="B181" s="334"/>
      <c r="C181" s="335"/>
      <c r="D181" s="241"/>
      <c r="E181" s="330"/>
      <c r="F181" s="331" t="s">
        <v>119</v>
      </c>
      <c r="G181" s="332">
        <f>G182</f>
        <v>1459.95</v>
      </c>
      <c r="H181" s="332">
        <f>H182</f>
        <v>-459.95000000000005</v>
      </c>
      <c r="I181" s="332">
        <f>+I182</f>
        <v>1000</v>
      </c>
    </row>
    <row r="182" spans="1:9" s="35" customFormat="1" ht="15.75">
      <c r="A182" s="334" t="s">
        <v>120</v>
      </c>
      <c r="B182" s="334"/>
      <c r="C182" s="335"/>
      <c r="D182" s="334"/>
      <c r="E182" s="335"/>
      <c r="F182" s="331" t="s">
        <v>10</v>
      </c>
      <c r="G182" s="336">
        <f>SUM(G183)</f>
        <v>1459.95</v>
      </c>
      <c r="H182" s="336">
        <f>SUM(H183)</f>
        <v>-459.95000000000005</v>
      </c>
      <c r="I182" s="332">
        <f>+I183</f>
        <v>1000</v>
      </c>
    </row>
    <row r="183" spans="1:9" s="35" customFormat="1" ht="15.75">
      <c r="A183" s="334"/>
      <c r="B183" s="334" t="s">
        <v>89</v>
      </c>
      <c r="C183" s="335"/>
      <c r="D183" s="334"/>
      <c r="E183" s="335"/>
      <c r="F183" s="331" t="s">
        <v>90</v>
      </c>
      <c r="G183" s="336">
        <v>1459.95</v>
      </c>
      <c r="H183" s="336">
        <f>+I183-G183</f>
        <v>-459.95000000000005</v>
      </c>
      <c r="I183" s="332">
        <v>1000</v>
      </c>
    </row>
    <row r="184" spans="1:9" s="35" customFormat="1" ht="15.75" hidden="1">
      <c r="A184" s="334"/>
      <c r="B184" s="334"/>
      <c r="C184" s="335"/>
      <c r="D184" s="335" t="s">
        <v>220</v>
      </c>
      <c r="E184" s="335"/>
      <c r="F184" s="338" t="s">
        <v>221</v>
      </c>
      <c r="G184" s="339">
        <f>G185</f>
        <v>5000</v>
      </c>
      <c r="H184" s="351">
        <f>H185</f>
        <v>1000</v>
      </c>
      <c r="I184" s="400">
        <f t="shared" si="14"/>
        <v>6000</v>
      </c>
    </row>
    <row r="185" spans="1:9" s="35" customFormat="1" ht="15.75" hidden="1">
      <c r="A185" s="334"/>
      <c r="B185" s="334"/>
      <c r="C185" s="335"/>
      <c r="D185" s="334"/>
      <c r="E185" s="335" t="s">
        <v>222</v>
      </c>
      <c r="F185" s="338" t="s">
        <v>223</v>
      </c>
      <c r="G185" s="339">
        <v>5000</v>
      </c>
      <c r="H185" s="351">
        <v>1000</v>
      </c>
      <c r="I185" s="400">
        <f t="shared" si="14"/>
        <v>6000</v>
      </c>
    </row>
    <row r="186" spans="1:9" s="35" customFormat="1" ht="15.75">
      <c r="A186" s="334"/>
      <c r="B186" s="334"/>
      <c r="C186" s="335"/>
      <c r="D186" s="334"/>
      <c r="E186" s="335"/>
      <c r="F186" s="338"/>
      <c r="G186" s="339"/>
      <c r="H186" s="351"/>
      <c r="I186" s="400"/>
    </row>
    <row r="187" spans="1:9" s="35" customFormat="1" ht="15.75">
      <c r="A187" s="334"/>
      <c r="B187" s="334"/>
      <c r="C187" s="335"/>
      <c r="D187" s="330"/>
      <c r="E187" s="241" t="s">
        <v>224</v>
      </c>
      <c r="F187" s="331" t="s">
        <v>225</v>
      </c>
      <c r="G187" s="332">
        <f>G188</f>
        <v>3981.68</v>
      </c>
      <c r="H187" s="332">
        <f>H188</f>
        <v>-331.67999999999984</v>
      </c>
      <c r="I187" s="332">
        <f>+I188</f>
        <v>3650</v>
      </c>
    </row>
    <row r="188" spans="1:9" s="35" customFormat="1" ht="15.75">
      <c r="A188" s="334"/>
      <c r="B188" s="334"/>
      <c r="C188" s="335"/>
      <c r="D188" s="241"/>
      <c r="E188" s="330"/>
      <c r="F188" s="331" t="s">
        <v>119</v>
      </c>
      <c r="G188" s="332">
        <f>G189</f>
        <v>3981.68</v>
      </c>
      <c r="H188" s="332">
        <f>H189</f>
        <v>-331.67999999999984</v>
      </c>
      <c r="I188" s="332">
        <f>+I189</f>
        <v>3650</v>
      </c>
    </row>
    <row r="189" spans="1:9" s="35" customFormat="1" ht="15.75">
      <c r="A189" s="341" t="s">
        <v>120</v>
      </c>
      <c r="B189" s="334"/>
      <c r="C189" s="335"/>
      <c r="D189" s="334"/>
      <c r="E189" s="335"/>
      <c r="F189" s="331" t="s">
        <v>10</v>
      </c>
      <c r="G189" s="336">
        <f>SUM(G193)+G190</f>
        <v>3981.68</v>
      </c>
      <c r="H189" s="336">
        <f>SUM(H193)+H190</f>
        <v>-331.67999999999984</v>
      </c>
      <c r="I189" s="332">
        <f>+I190+I193</f>
        <v>3650</v>
      </c>
    </row>
    <row r="190" spans="1:9" s="49" customFormat="1" ht="17.100000000000001" customHeight="1">
      <c r="A190" s="334"/>
      <c r="B190" s="334" t="s">
        <v>89</v>
      </c>
      <c r="C190" s="335"/>
      <c r="D190" s="334"/>
      <c r="E190" s="335"/>
      <c r="F190" s="331" t="s">
        <v>90</v>
      </c>
      <c r="G190" s="336">
        <v>2123.56</v>
      </c>
      <c r="H190" s="336">
        <f>+I190-G190</f>
        <v>176.44000000000005</v>
      </c>
      <c r="I190" s="332">
        <v>2300</v>
      </c>
    </row>
    <row r="191" spans="1:9" s="43" customFormat="1" ht="15.75" hidden="1">
      <c r="A191" s="334"/>
      <c r="B191" s="334"/>
      <c r="C191" s="335"/>
      <c r="D191" s="335" t="s">
        <v>193</v>
      </c>
      <c r="E191" s="335"/>
      <c r="F191" s="338" t="s">
        <v>194</v>
      </c>
      <c r="G191" s="339">
        <f>G192</f>
        <v>13000</v>
      </c>
      <c r="H191" s="351">
        <f>H192</f>
        <v>0</v>
      </c>
      <c r="I191" s="400">
        <f t="shared" si="14"/>
        <v>13000</v>
      </c>
    </row>
    <row r="192" spans="1:9" s="34" customFormat="1" ht="15.75" hidden="1">
      <c r="A192" s="334"/>
      <c r="B192" s="334"/>
      <c r="C192" s="335"/>
      <c r="D192" s="335"/>
      <c r="E192" s="335" t="s">
        <v>195</v>
      </c>
      <c r="F192" s="338" t="s">
        <v>404</v>
      </c>
      <c r="G192" s="339">
        <v>13000</v>
      </c>
      <c r="H192" s="351">
        <v>0</v>
      </c>
      <c r="I192" s="400">
        <f t="shared" si="14"/>
        <v>13000</v>
      </c>
    </row>
    <row r="193" spans="1:185" s="41" customFormat="1" ht="28.5" customHeight="1">
      <c r="A193" s="487"/>
      <c r="B193" s="334" t="s">
        <v>93</v>
      </c>
      <c r="C193" s="335"/>
      <c r="D193" s="334"/>
      <c r="E193" s="335"/>
      <c r="F193" s="331" t="s">
        <v>94</v>
      </c>
      <c r="G193" s="336">
        <v>1858.12</v>
      </c>
      <c r="H193" s="336">
        <f>+I193-G193</f>
        <v>-508.11999999999989</v>
      </c>
      <c r="I193" s="332">
        <v>1350</v>
      </c>
      <c r="FV193" s="42"/>
      <c r="FW193" s="42"/>
      <c r="FX193" s="42"/>
      <c r="FY193" s="42"/>
      <c r="FZ193" s="42"/>
      <c r="GA193" s="42"/>
      <c r="GB193" s="42"/>
      <c r="GC193" s="42"/>
    </row>
    <row r="194" spans="1:185" s="41" customFormat="1" ht="15.75" hidden="1">
      <c r="A194" s="157"/>
      <c r="B194" s="1"/>
      <c r="C194" s="2"/>
      <c r="D194" s="5" t="s">
        <v>226</v>
      </c>
      <c r="E194" s="2"/>
      <c r="F194" s="8" t="s">
        <v>227</v>
      </c>
      <c r="G194" s="9">
        <f>G195+G196</f>
        <v>9000</v>
      </c>
      <c r="H194" s="10">
        <f>H195+H196</f>
        <v>3000</v>
      </c>
      <c r="I194" s="219">
        <f t="shared" si="14"/>
        <v>12000</v>
      </c>
      <c r="FV194" s="42"/>
      <c r="FW194" s="42"/>
      <c r="FX194" s="42"/>
      <c r="FY194" s="42"/>
      <c r="FZ194" s="42"/>
      <c r="GA194" s="42"/>
      <c r="GB194" s="42"/>
      <c r="GC194" s="42"/>
    </row>
    <row r="195" spans="1:185" s="41" customFormat="1" ht="15.75" hidden="1">
      <c r="A195" s="11"/>
      <c r="B195" s="1"/>
      <c r="C195" s="2"/>
      <c r="D195" s="3"/>
      <c r="E195" s="2" t="s">
        <v>228</v>
      </c>
      <c r="F195" s="8" t="s">
        <v>229</v>
      </c>
      <c r="G195" s="9">
        <v>7000</v>
      </c>
      <c r="H195" s="10">
        <v>2000</v>
      </c>
      <c r="I195" s="219">
        <f t="shared" si="14"/>
        <v>9000</v>
      </c>
      <c r="FV195" s="42"/>
      <c r="FW195" s="42"/>
      <c r="FX195" s="42"/>
      <c r="FY195" s="42"/>
      <c r="FZ195" s="42"/>
      <c r="GA195" s="42"/>
      <c r="GB195" s="42"/>
      <c r="GC195" s="42"/>
    </row>
    <row r="196" spans="1:185" ht="15.75" hidden="1">
      <c r="A196" s="1"/>
      <c r="B196" s="1"/>
      <c r="C196" s="2"/>
      <c r="D196" s="3"/>
      <c r="E196" s="2" t="s">
        <v>230</v>
      </c>
      <c r="F196" s="8" t="s">
        <v>231</v>
      </c>
      <c r="G196" s="9">
        <v>2000</v>
      </c>
      <c r="H196" s="10">
        <v>1000</v>
      </c>
      <c r="I196" s="219">
        <f t="shared" si="14"/>
        <v>3000</v>
      </c>
    </row>
    <row r="197" spans="1:185" ht="15.75">
      <c r="A197" s="1"/>
      <c r="B197" s="11"/>
      <c r="C197" s="12"/>
      <c r="D197" s="16"/>
      <c r="E197" s="12"/>
      <c r="F197" s="65"/>
      <c r="G197" s="14"/>
      <c r="H197" s="15"/>
      <c r="I197" s="4"/>
    </row>
    <row r="198" spans="1:185" ht="15.75">
      <c r="A198" s="53"/>
      <c r="B198" s="53"/>
      <c r="C198" s="54"/>
      <c r="D198" s="53"/>
      <c r="E198" s="54"/>
      <c r="F198" s="28" t="s">
        <v>232</v>
      </c>
      <c r="G198" s="56">
        <f>SUM(G199,G252,G293,G314)</f>
        <v>185546.49</v>
      </c>
      <c r="H198" s="56">
        <f>SUM(H199,H252,H293,H314)</f>
        <v>-370.34999999999195</v>
      </c>
      <c r="I198" s="56">
        <f>SUM(I199,I252,I293,I314)</f>
        <v>185176.14</v>
      </c>
    </row>
    <row r="199" spans="1:185" s="41" customFormat="1" ht="15.75">
      <c r="A199" s="57"/>
      <c r="B199" s="57"/>
      <c r="C199" s="58"/>
      <c r="D199" s="58"/>
      <c r="E199" s="58"/>
      <c r="F199" s="31" t="s">
        <v>233</v>
      </c>
      <c r="G199" s="60">
        <f>G200+G219</f>
        <v>100471.17</v>
      </c>
      <c r="H199" s="60">
        <f>H200+H219</f>
        <v>1778.8300000000063</v>
      </c>
      <c r="I199" s="60">
        <f>I200+I219</f>
        <v>102250</v>
      </c>
      <c r="FV199" s="42"/>
      <c r="FW199" s="42"/>
      <c r="FX199" s="42"/>
      <c r="FY199" s="42"/>
      <c r="FZ199" s="42"/>
      <c r="GA199" s="42"/>
      <c r="GB199" s="42"/>
      <c r="GC199" s="42"/>
    </row>
    <row r="200" spans="1:185" s="41" customFormat="1" ht="15.75">
      <c r="A200" s="87"/>
      <c r="B200" s="87"/>
      <c r="C200" s="88"/>
      <c r="D200" s="86"/>
      <c r="E200" s="86"/>
      <c r="F200" s="89" t="s">
        <v>234</v>
      </c>
      <c r="G200" s="90">
        <f>SUM(G202)</f>
        <v>92905.97</v>
      </c>
      <c r="H200" s="90">
        <f>SUM(H202)</f>
        <v>3094.0300000000061</v>
      </c>
      <c r="I200" s="90">
        <f>SUM(I202)</f>
        <v>96000</v>
      </c>
      <c r="FV200" s="42"/>
      <c r="FW200" s="42"/>
      <c r="FX200" s="42"/>
      <c r="FY200" s="42"/>
      <c r="FZ200" s="42"/>
      <c r="GA200" s="42"/>
      <c r="GB200" s="42"/>
      <c r="GC200" s="42"/>
    </row>
    <row r="201" spans="1:185" s="41" customFormat="1" ht="16.5" customHeight="1">
      <c r="A201" s="45"/>
      <c r="B201" s="11"/>
      <c r="C201" s="12"/>
      <c r="D201" s="17"/>
      <c r="E201" s="66"/>
      <c r="F201" s="67"/>
      <c r="G201" s="48"/>
      <c r="H201" s="68"/>
      <c r="I201" s="4"/>
      <c r="FV201" s="42"/>
      <c r="FW201" s="42"/>
      <c r="FX201" s="42"/>
      <c r="FY201" s="42"/>
      <c r="FZ201" s="42"/>
      <c r="GA201" s="42"/>
      <c r="GB201" s="42"/>
      <c r="GC201" s="42"/>
    </row>
    <row r="202" spans="1:185" s="36" customFormat="1" ht="15.75">
      <c r="A202" s="409"/>
      <c r="B202" s="334"/>
      <c r="C202" s="335"/>
      <c r="D202" s="380" t="s">
        <v>235</v>
      </c>
      <c r="E202" s="539" t="s">
        <v>236</v>
      </c>
      <c r="F202" s="539"/>
      <c r="G202" s="332">
        <f>SUM(G206)</f>
        <v>92905.97</v>
      </c>
      <c r="H202" s="332">
        <f>H203</f>
        <v>3094.0300000000061</v>
      </c>
      <c r="I202" s="332">
        <f>+I203</f>
        <v>96000</v>
      </c>
    </row>
    <row r="203" spans="1:185" s="36" customFormat="1" ht="15.75">
      <c r="A203" s="409"/>
      <c r="B203" s="334"/>
      <c r="C203" s="335"/>
      <c r="D203" s="330"/>
      <c r="E203" s="241" t="s">
        <v>237</v>
      </c>
      <c r="F203" s="340" t="s">
        <v>238</v>
      </c>
      <c r="G203" s="332">
        <f>+G204+G205</f>
        <v>92905.97</v>
      </c>
      <c r="H203" s="332">
        <f>+H204+H205</f>
        <v>3094.0300000000061</v>
      </c>
      <c r="I203" s="332">
        <f>+I204+I205</f>
        <v>96000</v>
      </c>
    </row>
    <row r="204" spans="1:185" s="36" customFormat="1" ht="15.75">
      <c r="A204" s="409"/>
      <c r="B204" s="408"/>
      <c r="C204" s="409"/>
      <c r="D204" s="330"/>
      <c r="E204" s="330"/>
      <c r="F204" s="340" t="s">
        <v>163</v>
      </c>
      <c r="G204" s="332">
        <v>66361.399999999994</v>
      </c>
      <c r="H204" s="332">
        <f>+I204-G204</f>
        <v>-13361.399999999994</v>
      </c>
      <c r="I204" s="332">
        <f>+I206-I205</f>
        <v>53000</v>
      </c>
    </row>
    <row r="205" spans="1:185" s="36" customFormat="1" ht="15.75">
      <c r="A205" s="409"/>
      <c r="B205" s="408"/>
      <c r="C205" s="409"/>
      <c r="D205" s="330"/>
      <c r="E205" s="330"/>
      <c r="F205" s="340" t="s">
        <v>165</v>
      </c>
      <c r="G205" s="332">
        <v>26544.57</v>
      </c>
      <c r="H205" s="332">
        <f>+I205-G205</f>
        <v>16455.43</v>
      </c>
      <c r="I205" s="332">
        <v>43000</v>
      </c>
    </row>
    <row r="206" spans="1:185" s="36" customFormat="1" ht="15.75">
      <c r="A206" s="408" t="s">
        <v>120</v>
      </c>
      <c r="B206" s="408"/>
      <c r="C206" s="409"/>
      <c r="D206" s="334"/>
      <c r="E206" s="335"/>
      <c r="F206" s="340" t="s">
        <v>10</v>
      </c>
      <c r="G206" s="336">
        <f>G207+G215</f>
        <v>92905.97</v>
      </c>
      <c r="H206" s="336">
        <f>H207+H215</f>
        <v>3094.0299999999988</v>
      </c>
      <c r="I206" s="332">
        <f>+I207+I215</f>
        <v>96000</v>
      </c>
    </row>
    <row r="207" spans="1:185" s="36" customFormat="1" ht="15.75">
      <c r="A207" s="409"/>
      <c r="B207" s="408" t="s">
        <v>89</v>
      </c>
      <c r="C207" s="409"/>
      <c r="D207" s="334"/>
      <c r="E207" s="335"/>
      <c r="F207" s="340" t="s">
        <v>90</v>
      </c>
      <c r="G207" s="336">
        <v>0</v>
      </c>
      <c r="H207" s="336">
        <f>+I207-G207</f>
        <v>1000</v>
      </c>
      <c r="I207" s="332">
        <v>1000</v>
      </c>
    </row>
    <row r="208" spans="1:185" s="35" customFormat="1" ht="17.100000000000001" hidden="1" customHeight="1">
      <c r="A208" s="334"/>
      <c r="B208" s="409"/>
      <c r="C208" s="409"/>
      <c r="D208" s="335" t="s">
        <v>189</v>
      </c>
      <c r="E208" s="335"/>
      <c r="F208" s="382" t="s">
        <v>190</v>
      </c>
      <c r="G208" s="339">
        <f>G209+G210</f>
        <v>10000</v>
      </c>
      <c r="H208" s="351">
        <f>H209+H210</f>
        <v>0</v>
      </c>
      <c r="I208" s="400">
        <f t="shared" ref="I208:I214" si="15">G208+H208</f>
        <v>10000</v>
      </c>
    </row>
    <row r="209" spans="1:9" s="35" customFormat="1" ht="15.75" hidden="1">
      <c r="A209" s="334"/>
      <c r="B209" s="409"/>
      <c r="C209" s="409"/>
      <c r="D209" s="335"/>
      <c r="E209" s="335" t="s">
        <v>239</v>
      </c>
      <c r="F209" s="382" t="s">
        <v>240</v>
      </c>
      <c r="G209" s="339">
        <v>10000</v>
      </c>
      <c r="H209" s="351">
        <v>0</v>
      </c>
      <c r="I209" s="400">
        <f t="shared" si="15"/>
        <v>10000</v>
      </c>
    </row>
    <row r="210" spans="1:9" s="35" customFormat="1" ht="15.75" hidden="1">
      <c r="A210" s="334"/>
      <c r="B210" s="409"/>
      <c r="C210" s="409"/>
      <c r="D210" s="335"/>
      <c r="E210" s="335" t="s">
        <v>241</v>
      </c>
      <c r="F210" s="382" t="s">
        <v>242</v>
      </c>
      <c r="G210" s="339">
        <v>0</v>
      </c>
      <c r="H210" s="351">
        <v>0</v>
      </c>
      <c r="I210" s="400">
        <f t="shared" si="15"/>
        <v>0</v>
      </c>
    </row>
    <row r="211" spans="1:9" s="43" customFormat="1" ht="15.75" hidden="1">
      <c r="A211" s="408"/>
      <c r="B211" s="334"/>
      <c r="C211" s="335"/>
      <c r="D211" s="335" t="s">
        <v>243</v>
      </c>
      <c r="E211" s="335"/>
      <c r="F211" s="338" t="s">
        <v>244</v>
      </c>
      <c r="G211" s="339">
        <f>G212</f>
        <v>0</v>
      </c>
      <c r="H211" s="351">
        <f>H212</f>
        <v>3500</v>
      </c>
      <c r="I211" s="400">
        <f t="shared" si="15"/>
        <v>3500</v>
      </c>
    </row>
    <row r="212" spans="1:9" s="43" customFormat="1" ht="15.75" hidden="1">
      <c r="A212" s="408"/>
      <c r="B212" s="334"/>
      <c r="C212" s="335"/>
      <c r="D212" s="335"/>
      <c r="E212" s="335" t="s">
        <v>245</v>
      </c>
      <c r="F212" s="338" t="s">
        <v>246</v>
      </c>
      <c r="G212" s="339">
        <v>0</v>
      </c>
      <c r="H212" s="351">
        <v>3500</v>
      </c>
      <c r="I212" s="400">
        <f t="shared" si="15"/>
        <v>3500</v>
      </c>
    </row>
    <row r="213" spans="1:9" s="43" customFormat="1" ht="15.75" hidden="1">
      <c r="A213" s="408"/>
      <c r="B213" s="334"/>
      <c r="C213" s="335"/>
      <c r="D213" s="335" t="s">
        <v>123</v>
      </c>
      <c r="E213" s="335"/>
      <c r="F213" s="338" t="s">
        <v>92</v>
      </c>
      <c r="G213" s="339">
        <f>G214</f>
        <v>0</v>
      </c>
      <c r="H213" s="351">
        <f>H214</f>
        <v>0</v>
      </c>
      <c r="I213" s="400">
        <f t="shared" si="15"/>
        <v>0</v>
      </c>
    </row>
    <row r="214" spans="1:9" s="34" customFormat="1" ht="17.100000000000001" hidden="1" customHeight="1">
      <c r="A214" s="408"/>
      <c r="B214" s="334"/>
      <c r="C214" s="335"/>
      <c r="D214" s="335"/>
      <c r="E214" s="335" t="s">
        <v>125</v>
      </c>
      <c r="F214" s="338" t="s">
        <v>92</v>
      </c>
      <c r="G214" s="339">
        <v>0</v>
      </c>
      <c r="H214" s="351">
        <v>0</v>
      </c>
      <c r="I214" s="400">
        <f t="shared" si="15"/>
        <v>0</v>
      </c>
    </row>
    <row r="215" spans="1:9" s="34" customFormat="1" ht="36" customHeight="1">
      <c r="A215" s="408"/>
      <c r="B215" s="408" t="s">
        <v>97</v>
      </c>
      <c r="C215" s="409"/>
      <c r="D215" s="409"/>
      <c r="E215" s="409"/>
      <c r="F215" s="340" t="s">
        <v>98</v>
      </c>
      <c r="G215" s="410">
        <v>92905.97</v>
      </c>
      <c r="H215" s="410">
        <f>+I215-G215</f>
        <v>2094.0299999999988</v>
      </c>
      <c r="I215" s="332">
        <v>95000</v>
      </c>
    </row>
    <row r="216" spans="1:9" s="43" customFormat="1" ht="15.75" hidden="1">
      <c r="A216" s="45"/>
      <c r="B216" s="45"/>
      <c r="C216" s="46"/>
      <c r="D216" s="46" t="s">
        <v>247</v>
      </c>
      <c r="E216" s="71"/>
      <c r="F216" s="8" t="s">
        <v>248</v>
      </c>
      <c r="G216" s="69">
        <f>G217</f>
        <v>0</v>
      </c>
      <c r="H216" s="70">
        <f>H217</f>
        <v>192500</v>
      </c>
      <c r="I216" s="219">
        <f>G216+H216</f>
        <v>192500</v>
      </c>
    </row>
    <row r="217" spans="1:9" s="43" customFormat="1" ht="31.5" hidden="1">
      <c r="A217" s="72"/>
      <c r="B217" s="45"/>
      <c r="C217" s="46"/>
      <c r="D217" s="46"/>
      <c r="E217" s="71" t="s">
        <v>249</v>
      </c>
      <c r="F217" s="8" t="s">
        <v>400</v>
      </c>
      <c r="G217" s="69">
        <v>0</v>
      </c>
      <c r="H217" s="70">
        <v>192500</v>
      </c>
      <c r="I217" s="219">
        <f>G217+H217</f>
        <v>192500</v>
      </c>
    </row>
    <row r="218" spans="1:9" s="43" customFormat="1" ht="30" customHeight="1">
      <c r="A218" s="72"/>
      <c r="B218" s="45"/>
      <c r="C218" s="46"/>
      <c r="D218" s="46"/>
      <c r="E218" s="71"/>
      <c r="F218" s="8"/>
      <c r="G218" s="69"/>
      <c r="H218" s="70"/>
      <c r="I218" s="4"/>
    </row>
    <row r="219" spans="1:9" s="43" customFormat="1" ht="15.75">
      <c r="A219" s="92"/>
      <c r="B219" s="92"/>
      <c r="C219" s="93"/>
      <c r="D219" s="85"/>
      <c r="E219" s="86"/>
      <c r="F219" s="89" t="s">
        <v>250</v>
      </c>
      <c r="G219" s="90">
        <f>G221+G232+G240+G246</f>
        <v>7565.2000000000007</v>
      </c>
      <c r="H219" s="90">
        <f>H221+H232+H240+H246</f>
        <v>-1315.1999999999998</v>
      </c>
      <c r="I219" s="90">
        <f>I221+I232+I240+I246</f>
        <v>6250</v>
      </c>
    </row>
    <row r="220" spans="1:9" s="34" customFormat="1" ht="15.75">
      <c r="A220" s="3"/>
      <c r="B220" s="45"/>
      <c r="C220" s="46"/>
      <c r="D220" s="3"/>
      <c r="E220" s="62"/>
      <c r="F220" s="73"/>
      <c r="G220" s="4"/>
      <c r="H220" s="74"/>
      <c r="I220" s="74"/>
    </row>
    <row r="221" spans="1:9" s="34" customFormat="1" ht="15.75" customHeight="1">
      <c r="A221" s="488"/>
      <c r="B221" s="411"/>
      <c r="C221" s="412"/>
      <c r="D221" s="413" t="s">
        <v>251</v>
      </c>
      <c r="E221" s="562" t="s">
        <v>252</v>
      </c>
      <c r="F221" s="563"/>
      <c r="G221" s="414">
        <f t="shared" ref="G221:H223" si="16">G222</f>
        <v>2654.46</v>
      </c>
      <c r="H221" s="414">
        <f t="shared" si="16"/>
        <v>95.540000000000077</v>
      </c>
      <c r="I221" s="414">
        <f>+I222</f>
        <v>2750</v>
      </c>
    </row>
    <row r="222" spans="1:9" s="34" customFormat="1" ht="15.75">
      <c r="A222" s="241"/>
      <c r="B222" s="408"/>
      <c r="C222" s="409"/>
      <c r="D222" s="330"/>
      <c r="E222" s="241" t="s">
        <v>253</v>
      </c>
      <c r="F222" s="381" t="s">
        <v>254</v>
      </c>
      <c r="G222" s="332">
        <f t="shared" si="16"/>
        <v>2654.46</v>
      </c>
      <c r="H222" s="332">
        <f t="shared" si="16"/>
        <v>95.540000000000077</v>
      </c>
      <c r="I222" s="332">
        <f>+I223</f>
        <v>2750</v>
      </c>
    </row>
    <row r="223" spans="1:9" s="254" customFormat="1" ht="32.25" customHeight="1">
      <c r="A223" s="241"/>
      <c r="B223" s="408"/>
      <c r="C223" s="409"/>
      <c r="D223" s="330"/>
      <c r="E223" s="330"/>
      <c r="F223" s="340" t="s">
        <v>163</v>
      </c>
      <c r="G223" s="332">
        <f t="shared" si="16"/>
        <v>2654.46</v>
      </c>
      <c r="H223" s="332">
        <f t="shared" si="16"/>
        <v>95.540000000000077</v>
      </c>
      <c r="I223" s="332">
        <f>+I224</f>
        <v>2750</v>
      </c>
    </row>
    <row r="224" spans="1:9" s="34" customFormat="1" ht="15.75">
      <c r="A224" s="334" t="s">
        <v>120</v>
      </c>
      <c r="B224" s="408"/>
      <c r="C224" s="409"/>
      <c r="D224" s="409"/>
      <c r="E224" s="409"/>
      <c r="F224" s="340" t="s">
        <v>10</v>
      </c>
      <c r="G224" s="410">
        <f>G225+G228</f>
        <v>2654.46</v>
      </c>
      <c r="H224" s="410">
        <f>H225+H228</f>
        <v>95.540000000000077</v>
      </c>
      <c r="I224" s="332">
        <f>+I225+I228</f>
        <v>2750</v>
      </c>
    </row>
    <row r="225" spans="1:9" s="34" customFormat="1" ht="15.75">
      <c r="A225" s="334"/>
      <c r="B225" s="241" t="s">
        <v>95</v>
      </c>
      <c r="C225" s="330"/>
      <c r="D225" s="409"/>
      <c r="E225" s="409"/>
      <c r="F225" s="340" t="s">
        <v>255</v>
      </c>
      <c r="G225" s="410">
        <v>663.61</v>
      </c>
      <c r="H225" s="410">
        <f>+I225-G225</f>
        <v>36.389999999999986</v>
      </c>
      <c r="I225" s="332">
        <v>700</v>
      </c>
    </row>
    <row r="226" spans="1:9" s="34" customFormat="1" ht="15.75" hidden="1">
      <c r="A226" s="334"/>
      <c r="B226" s="241"/>
      <c r="C226" s="330"/>
      <c r="D226" s="409" t="s">
        <v>256</v>
      </c>
      <c r="E226" s="409"/>
      <c r="F226" s="338" t="s">
        <v>406</v>
      </c>
      <c r="G226" s="415">
        <f>G227</f>
        <v>5000</v>
      </c>
      <c r="H226" s="416">
        <f>H227</f>
        <v>0</v>
      </c>
      <c r="I226" s="400">
        <f t="shared" ref="I226:I249" si="17">G226+H226</f>
        <v>5000</v>
      </c>
    </row>
    <row r="227" spans="1:9" s="34" customFormat="1" ht="31.5" hidden="1">
      <c r="A227" s="334"/>
      <c r="B227" s="241"/>
      <c r="C227" s="330"/>
      <c r="D227" s="409"/>
      <c r="E227" s="409" t="s">
        <v>257</v>
      </c>
      <c r="F227" s="338" t="s">
        <v>359</v>
      </c>
      <c r="G227" s="415">
        <v>5000</v>
      </c>
      <c r="H227" s="416">
        <v>0</v>
      </c>
      <c r="I227" s="400">
        <f t="shared" si="17"/>
        <v>5000</v>
      </c>
    </row>
    <row r="228" spans="1:9" s="34" customFormat="1" ht="31.5">
      <c r="A228" s="334"/>
      <c r="B228" s="334" t="s">
        <v>97</v>
      </c>
      <c r="C228" s="335"/>
      <c r="D228" s="409"/>
      <c r="E228" s="409"/>
      <c r="F228" s="340" t="s">
        <v>98</v>
      </c>
      <c r="G228" s="410">
        <v>1990.85</v>
      </c>
      <c r="H228" s="410">
        <f>+I228-G228</f>
        <v>59.150000000000091</v>
      </c>
      <c r="I228" s="332">
        <v>2050</v>
      </c>
    </row>
    <row r="229" spans="1:9" s="35" customFormat="1" ht="15.75" hidden="1">
      <c r="A229" s="1"/>
      <c r="B229" s="1"/>
      <c r="C229" s="2"/>
      <c r="D229" s="46" t="s">
        <v>127</v>
      </c>
      <c r="E229" s="71"/>
      <c r="F229" s="8" t="s">
        <v>128</v>
      </c>
      <c r="G229" s="69">
        <f>G230</f>
        <v>15000</v>
      </c>
      <c r="H229" s="70">
        <f>H230</f>
        <v>0</v>
      </c>
      <c r="I229" s="219">
        <f t="shared" si="17"/>
        <v>15000</v>
      </c>
    </row>
    <row r="230" spans="1:9" s="269" customFormat="1" ht="14.25" hidden="1" customHeight="1">
      <c r="A230" s="1"/>
      <c r="B230" s="1"/>
      <c r="C230" s="2"/>
      <c r="D230" s="46"/>
      <c r="E230" s="71" t="s">
        <v>129</v>
      </c>
      <c r="F230" s="8" t="s">
        <v>258</v>
      </c>
      <c r="G230" s="69">
        <v>15000</v>
      </c>
      <c r="H230" s="70">
        <v>0</v>
      </c>
      <c r="I230" s="219">
        <f t="shared" si="17"/>
        <v>15000</v>
      </c>
    </row>
    <row r="231" spans="1:9" s="34" customFormat="1" ht="15.75">
      <c r="A231" s="1"/>
      <c r="B231" s="1"/>
      <c r="C231" s="2"/>
      <c r="D231" s="46"/>
      <c r="E231" s="71"/>
      <c r="F231" s="8"/>
      <c r="G231" s="69"/>
      <c r="H231" s="70"/>
      <c r="I231" s="253"/>
    </row>
    <row r="232" spans="1:9" s="34" customFormat="1" ht="15.75" customHeight="1">
      <c r="A232" s="489"/>
      <c r="B232" s="417"/>
      <c r="C232" s="418"/>
      <c r="D232" s="413" t="s">
        <v>418</v>
      </c>
      <c r="E232" s="560" t="s">
        <v>362</v>
      </c>
      <c r="F232" s="561"/>
      <c r="G232" s="414">
        <f>SUM(G235)</f>
        <v>1990.84</v>
      </c>
      <c r="H232" s="414">
        <f>SUM(H235)</f>
        <v>-1240.8399999999999</v>
      </c>
      <c r="I232" s="414">
        <f>+I233</f>
        <v>750</v>
      </c>
    </row>
    <row r="233" spans="1:9" s="34" customFormat="1" ht="15.75">
      <c r="A233" s="341"/>
      <c r="B233" s="334"/>
      <c r="C233" s="335"/>
      <c r="D233" s="380"/>
      <c r="E233" s="241" t="s">
        <v>253</v>
      </c>
      <c r="F233" s="381" t="s">
        <v>254</v>
      </c>
      <c r="G233" s="332">
        <f>G234</f>
        <v>1990.84</v>
      </c>
      <c r="H233" s="332">
        <f>H234</f>
        <v>-1240.8399999999999</v>
      </c>
      <c r="I233" s="332">
        <f>+I234</f>
        <v>750</v>
      </c>
    </row>
    <row r="234" spans="1:9" s="43" customFormat="1" ht="15.75">
      <c r="A234" s="341"/>
      <c r="B234" s="334"/>
      <c r="C234" s="335"/>
      <c r="D234" s="241"/>
      <c r="E234" s="330"/>
      <c r="F234" s="331" t="s">
        <v>163</v>
      </c>
      <c r="G234" s="332">
        <f>G235</f>
        <v>1990.84</v>
      </c>
      <c r="H234" s="332">
        <f>H235</f>
        <v>-1240.8399999999999</v>
      </c>
      <c r="I234" s="332">
        <f>+I235</f>
        <v>750</v>
      </c>
    </row>
    <row r="235" spans="1:9" s="43" customFormat="1" ht="15.75">
      <c r="A235" s="334" t="s">
        <v>120</v>
      </c>
      <c r="B235" s="334"/>
      <c r="C235" s="335"/>
      <c r="D235" s="334"/>
      <c r="E235" s="335"/>
      <c r="F235" s="331" t="s">
        <v>10</v>
      </c>
      <c r="G235" s="336">
        <f>SUM(G236)</f>
        <v>1990.84</v>
      </c>
      <c r="H235" s="336">
        <f>SUM(H236)</f>
        <v>-1240.8399999999999</v>
      </c>
      <c r="I235" s="332">
        <f>+I236</f>
        <v>750</v>
      </c>
    </row>
    <row r="236" spans="1:9" s="34" customFormat="1" ht="15.75">
      <c r="A236" s="334"/>
      <c r="B236" s="334" t="s">
        <v>95</v>
      </c>
      <c r="C236" s="335"/>
      <c r="D236" s="334"/>
      <c r="E236" s="335"/>
      <c r="F236" s="340" t="s">
        <v>255</v>
      </c>
      <c r="G236" s="336">
        <v>1990.84</v>
      </c>
      <c r="H236" s="336">
        <f>+I236-G236</f>
        <v>-1240.8399999999999</v>
      </c>
      <c r="I236" s="332">
        <v>750</v>
      </c>
    </row>
    <row r="237" spans="1:9" s="34" customFormat="1" ht="15.75" hidden="1">
      <c r="A237" s="334"/>
      <c r="B237" s="341"/>
      <c r="C237" s="407"/>
      <c r="D237" s="419" t="s">
        <v>259</v>
      </c>
      <c r="E237" s="420"/>
      <c r="F237" s="347" t="s">
        <v>260</v>
      </c>
      <c r="G237" s="348">
        <f t="shared" ref="G237:H237" si="18">G238</f>
        <v>35000</v>
      </c>
      <c r="H237" s="348">
        <f t="shared" si="18"/>
        <v>0</v>
      </c>
      <c r="I237" s="400">
        <f t="shared" si="17"/>
        <v>35000</v>
      </c>
    </row>
    <row r="238" spans="1:9" s="34" customFormat="1" ht="31.5" hidden="1">
      <c r="A238" s="334"/>
      <c r="B238" s="341"/>
      <c r="C238" s="407"/>
      <c r="D238" s="419"/>
      <c r="E238" s="420" t="s">
        <v>261</v>
      </c>
      <c r="F238" s="347" t="s">
        <v>262</v>
      </c>
      <c r="G238" s="348">
        <v>35000</v>
      </c>
      <c r="H238" s="348">
        <v>0</v>
      </c>
      <c r="I238" s="400">
        <f t="shared" si="17"/>
        <v>35000</v>
      </c>
    </row>
    <row r="239" spans="1:9" s="43" customFormat="1" ht="15.75">
      <c r="A239" s="241"/>
      <c r="B239" s="341"/>
      <c r="C239" s="345"/>
      <c r="D239" s="341"/>
      <c r="E239" s="346"/>
      <c r="F239" s="347"/>
      <c r="G239" s="348"/>
      <c r="H239" s="349"/>
      <c r="I239" s="332"/>
    </row>
    <row r="240" spans="1:9" s="43" customFormat="1" ht="15.75" customHeight="1">
      <c r="A240" s="423"/>
      <c r="B240" s="421"/>
      <c r="C240" s="422"/>
      <c r="D240" s="413" t="s">
        <v>266</v>
      </c>
      <c r="E240" s="560" t="s">
        <v>263</v>
      </c>
      <c r="F240" s="561"/>
      <c r="G240" s="414">
        <f>SUM(G243)</f>
        <v>1592.67</v>
      </c>
      <c r="H240" s="414">
        <f>SUM(H243)</f>
        <v>-342.67000000000007</v>
      </c>
      <c r="I240" s="414">
        <f t="shared" si="17"/>
        <v>1250</v>
      </c>
    </row>
    <row r="241" spans="1:9" s="43" customFormat="1" ht="15.75">
      <c r="A241" s="241"/>
      <c r="B241" s="334"/>
      <c r="C241" s="335"/>
      <c r="D241" s="330"/>
      <c r="E241" s="241" t="s">
        <v>264</v>
      </c>
      <c r="F241" s="381" t="s">
        <v>265</v>
      </c>
      <c r="G241" s="332">
        <f>G242</f>
        <v>1592.67</v>
      </c>
      <c r="H241" s="332">
        <f>H242</f>
        <v>-342.67000000000007</v>
      </c>
      <c r="I241" s="332">
        <f t="shared" si="17"/>
        <v>1250</v>
      </c>
    </row>
    <row r="242" spans="1:9" s="34" customFormat="1" ht="15.75">
      <c r="A242" s="241"/>
      <c r="B242" s="334"/>
      <c r="C242" s="335"/>
      <c r="D242" s="330"/>
      <c r="E242" s="330"/>
      <c r="F242" s="331" t="s">
        <v>163</v>
      </c>
      <c r="G242" s="332">
        <f>G243</f>
        <v>1592.67</v>
      </c>
      <c r="H242" s="332">
        <f>H243</f>
        <v>-342.67000000000007</v>
      </c>
      <c r="I242" s="332">
        <f t="shared" si="17"/>
        <v>1250</v>
      </c>
    </row>
    <row r="243" spans="1:9" s="35" customFormat="1" ht="15" customHeight="1">
      <c r="A243" s="241" t="s">
        <v>120</v>
      </c>
      <c r="B243" s="334"/>
      <c r="C243" s="335"/>
      <c r="D243" s="334"/>
      <c r="E243" s="335"/>
      <c r="F243" s="340" t="s">
        <v>10</v>
      </c>
      <c r="G243" s="410">
        <f>SUM(G244)</f>
        <v>1592.67</v>
      </c>
      <c r="H243" s="410">
        <f>SUM(H244)</f>
        <v>-342.67000000000007</v>
      </c>
      <c r="I243" s="332">
        <f t="shared" si="17"/>
        <v>1250</v>
      </c>
    </row>
    <row r="244" spans="1:9" s="35" customFormat="1" ht="31.5">
      <c r="A244" s="241"/>
      <c r="B244" s="334" t="s">
        <v>97</v>
      </c>
      <c r="C244" s="335"/>
      <c r="D244" s="334"/>
      <c r="E244" s="335"/>
      <c r="F244" s="340" t="s">
        <v>98</v>
      </c>
      <c r="G244" s="410">
        <v>1592.67</v>
      </c>
      <c r="H244" s="410">
        <f>+I244-G244</f>
        <v>-342.67000000000007</v>
      </c>
      <c r="I244" s="332">
        <v>1250</v>
      </c>
    </row>
    <row r="245" spans="1:9" s="35" customFormat="1" ht="15.75">
      <c r="A245" s="334"/>
      <c r="B245" s="241"/>
      <c r="C245" s="330"/>
      <c r="D245" s="334"/>
      <c r="E245" s="337"/>
      <c r="F245" s="338"/>
      <c r="G245" s="415"/>
      <c r="H245" s="416"/>
      <c r="I245" s="400"/>
    </row>
    <row r="246" spans="1:9" s="35" customFormat="1" ht="15.75" customHeight="1">
      <c r="A246" s="421"/>
      <c r="B246" s="423"/>
      <c r="C246" s="424"/>
      <c r="D246" s="413" t="s">
        <v>419</v>
      </c>
      <c r="E246" s="562" t="s">
        <v>267</v>
      </c>
      <c r="F246" s="563"/>
      <c r="G246" s="414">
        <f>SUM(G249)</f>
        <v>1327.23</v>
      </c>
      <c r="H246" s="414">
        <f>SUM(H249)</f>
        <v>172.76999999999998</v>
      </c>
      <c r="I246" s="414">
        <f t="shared" si="17"/>
        <v>1500</v>
      </c>
    </row>
    <row r="247" spans="1:9" s="35" customFormat="1" ht="15.75">
      <c r="A247" s="156"/>
      <c r="B247" s="241"/>
      <c r="C247" s="330"/>
      <c r="D247" s="330"/>
      <c r="E247" s="241" t="s">
        <v>264</v>
      </c>
      <c r="F247" s="340" t="s">
        <v>268</v>
      </c>
      <c r="G247" s="332">
        <f>G248</f>
        <v>1327.23</v>
      </c>
      <c r="H247" s="332">
        <f>H248</f>
        <v>172.76999999999998</v>
      </c>
      <c r="I247" s="425">
        <f t="shared" si="17"/>
        <v>1500</v>
      </c>
    </row>
    <row r="248" spans="1:9" s="35" customFormat="1" ht="15.75">
      <c r="A248" s="157"/>
      <c r="B248" s="241"/>
      <c r="C248" s="330"/>
      <c r="D248" s="330"/>
      <c r="E248" s="330"/>
      <c r="F248" s="340" t="s">
        <v>163</v>
      </c>
      <c r="G248" s="332">
        <f>G249</f>
        <v>1327.23</v>
      </c>
      <c r="H248" s="332">
        <f>H249</f>
        <v>172.76999999999998</v>
      </c>
      <c r="I248" s="425">
        <f t="shared" si="17"/>
        <v>1500</v>
      </c>
    </row>
    <row r="249" spans="1:9" s="43" customFormat="1" ht="15.75">
      <c r="A249" s="334" t="s">
        <v>120</v>
      </c>
      <c r="B249" s="241"/>
      <c r="C249" s="330"/>
      <c r="D249" s="334"/>
      <c r="E249" s="335"/>
      <c r="F249" s="340" t="s">
        <v>10</v>
      </c>
      <c r="G249" s="410">
        <f>SUM(G250)</f>
        <v>1327.23</v>
      </c>
      <c r="H249" s="410">
        <f>SUM(H250)</f>
        <v>172.76999999999998</v>
      </c>
      <c r="I249" s="425">
        <f t="shared" si="17"/>
        <v>1500</v>
      </c>
    </row>
    <row r="250" spans="1:9" s="43" customFormat="1" ht="31.5">
      <c r="A250" s="334"/>
      <c r="B250" s="334" t="s">
        <v>97</v>
      </c>
      <c r="C250" s="335"/>
      <c r="D250" s="334"/>
      <c r="E250" s="335"/>
      <c r="F250" s="340" t="s">
        <v>98</v>
      </c>
      <c r="G250" s="410">
        <v>1327.23</v>
      </c>
      <c r="H250" s="410">
        <f>+I250-G250</f>
        <v>172.76999999999998</v>
      </c>
      <c r="I250" s="425">
        <v>1500</v>
      </c>
    </row>
    <row r="251" spans="1:9" s="34" customFormat="1" ht="15.75">
      <c r="A251" s="1"/>
      <c r="B251" s="1"/>
      <c r="C251" s="2"/>
      <c r="D251" s="1"/>
      <c r="E251" s="2"/>
      <c r="F251" s="8"/>
      <c r="G251" s="69"/>
      <c r="H251" s="70"/>
      <c r="I251" s="70"/>
    </row>
    <row r="252" spans="1:9" s="34" customFormat="1" ht="15.75">
      <c r="A252" s="57"/>
      <c r="B252" s="57"/>
      <c r="C252" s="58"/>
      <c r="D252" s="30"/>
      <c r="E252" s="30"/>
      <c r="F252" s="75" t="s">
        <v>269</v>
      </c>
      <c r="G252" s="32">
        <f>SUM(G253)</f>
        <v>39949.57</v>
      </c>
      <c r="H252" s="32">
        <f>SUM(H253)</f>
        <v>-9949.57</v>
      </c>
      <c r="I252" s="32">
        <f>SUM(I253)</f>
        <v>30000</v>
      </c>
    </row>
    <row r="253" spans="1:9" ht="22.5" customHeight="1">
      <c r="A253" s="87"/>
      <c r="B253" s="87"/>
      <c r="C253" s="88"/>
      <c r="D253" s="86"/>
      <c r="E253" s="86"/>
      <c r="F253" s="89" t="s">
        <v>270</v>
      </c>
      <c r="G253" s="90">
        <f>G255+G277+G285</f>
        <v>39949.57</v>
      </c>
      <c r="H253" s="90">
        <f>H255+H277+H285</f>
        <v>-9949.57</v>
      </c>
      <c r="I253" s="90">
        <f>I255+I277+I285</f>
        <v>30000</v>
      </c>
    </row>
    <row r="254" spans="1:9" ht="15.75">
      <c r="A254" s="334"/>
      <c r="B254" s="334"/>
      <c r="C254" s="335"/>
      <c r="D254" s="330"/>
      <c r="E254" s="398"/>
      <c r="F254" s="426"/>
      <c r="G254" s="332"/>
      <c r="H254" s="332"/>
      <c r="I254" s="332"/>
    </row>
    <row r="255" spans="1:9" ht="31.5" customHeight="1">
      <c r="A255" s="334"/>
      <c r="B255" s="334"/>
      <c r="C255" s="335"/>
      <c r="D255" s="380" t="s">
        <v>271</v>
      </c>
      <c r="E255" s="518" t="s">
        <v>272</v>
      </c>
      <c r="F255" s="519"/>
      <c r="G255" s="332">
        <f>+G256</f>
        <v>18713.93</v>
      </c>
      <c r="H255" s="332">
        <f>+H256</f>
        <v>-6913.93</v>
      </c>
      <c r="I255" s="332">
        <f>G255+H255</f>
        <v>11800</v>
      </c>
    </row>
    <row r="256" spans="1:9" s="34" customFormat="1" ht="35.25" customHeight="1">
      <c r="A256" s="334"/>
      <c r="B256" s="334"/>
      <c r="C256" s="335"/>
      <c r="D256" s="330"/>
      <c r="E256" s="241" t="s">
        <v>273</v>
      </c>
      <c r="F256" s="331" t="s">
        <v>274</v>
      </c>
      <c r="G256" s="332">
        <f>G257</f>
        <v>18713.93</v>
      </c>
      <c r="H256" s="332">
        <f>H257</f>
        <v>-6913.93</v>
      </c>
      <c r="I256" s="332">
        <f>+I258+I257</f>
        <v>11800</v>
      </c>
    </row>
    <row r="257" spans="1:9" s="34" customFormat="1" ht="15.75">
      <c r="A257" s="334"/>
      <c r="B257" s="334"/>
      <c r="C257" s="335"/>
      <c r="D257" s="330"/>
      <c r="E257" s="330"/>
      <c r="F257" s="340" t="s">
        <v>163</v>
      </c>
      <c r="G257" s="332">
        <f>G259</f>
        <v>18713.93</v>
      </c>
      <c r="H257" s="332">
        <f>H259</f>
        <v>-6913.93</v>
      </c>
      <c r="I257" s="332">
        <f>+I259+I258</f>
        <v>11800</v>
      </c>
    </row>
    <row r="258" spans="1:9" s="34" customFormat="1" ht="15.75">
      <c r="A258" s="334"/>
      <c r="B258" s="334"/>
      <c r="C258" s="335"/>
      <c r="D258" s="330"/>
      <c r="E258" s="330"/>
      <c r="F258" s="340" t="s">
        <v>165</v>
      </c>
      <c r="G258" s="332"/>
      <c r="H258" s="332"/>
      <c r="I258" s="332">
        <v>0</v>
      </c>
    </row>
    <row r="259" spans="1:9" s="43" customFormat="1" ht="15.75">
      <c r="A259" s="334" t="s">
        <v>120</v>
      </c>
      <c r="B259" s="334"/>
      <c r="C259" s="335"/>
      <c r="D259" s="334"/>
      <c r="E259" s="335"/>
      <c r="F259" s="340" t="s">
        <v>10</v>
      </c>
      <c r="G259" s="336">
        <f>G260+G271</f>
        <v>18713.93</v>
      </c>
      <c r="H259" s="336">
        <f>H260+H271</f>
        <v>-6913.93</v>
      </c>
      <c r="I259" s="332">
        <f>+I260+I271</f>
        <v>11800</v>
      </c>
    </row>
    <row r="260" spans="1:9" s="278" customFormat="1" ht="31.5">
      <c r="A260" s="334"/>
      <c r="B260" s="334" t="s">
        <v>97</v>
      </c>
      <c r="C260" s="335"/>
      <c r="D260" s="334"/>
      <c r="E260" s="335"/>
      <c r="F260" s="340" t="s">
        <v>98</v>
      </c>
      <c r="G260" s="336">
        <v>14732.24</v>
      </c>
      <c r="H260" s="336">
        <f>+I260-G260</f>
        <v>-5632.24</v>
      </c>
      <c r="I260" s="332">
        <v>9100</v>
      </c>
    </row>
    <row r="261" spans="1:9" s="34" customFormat="1" ht="15.75" hidden="1">
      <c r="A261" s="334"/>
      <c r="B261" s="334"/>
      <c r="C261" s="335"/>
      <c r="D261" s="335" t="s">
        <v>127</v>
      </c>
      <c r="E261" s="335"/>
      <c r="F261" s="338" t="s">
        <v>128</v>
      </c>
      <c r="G261" s="339">
        <f>G262+G263+G264+G265</f>
        <v>28000</v>
      </c>
      <c r="H261" s="339">
        <f>H262+H263+H264+H265</f>
        <v>-1000</v>
      </c>
      <c r="I261" s="400">
        <f t="shared" ref="I261:I291" si="19">G261+H261</f>
        <v>27000</v>
      </c>
    </row>
    <row r="262" spans="1:9" s="34" customFormat="1" ht="15.75" hidden="1">
      <c r="A262" s="334"/>
      <c r="B262" s="334"/>
      <c r="C262" s="335"/>
      <c r="D262" s="334"/>
      <c r="E262" s="335" t="s">
        <v>149</v>
      </c>
      <c r="F262" s="338" t="s">
        <v>275</v>
      </c>
      <c r="G262" s="339">
        <v>3000</v>
      </c>
      <c r="H262" s="339">
        <v>0</v>
      </c>
      <c r="I262" s="400">
        <f t="shared" si="19"/>
        <v>3000</v>
      </c>
    </row>
    <row r="263" spans="1:9" s="43" customFormat="1" ht="15.75" hidden="1">
      <c r="A263" s="334"/>
      <c r="B263" s="334"/>
      <c r="C263" s="335"/>
      <c r="D263" s="334"/>
      <c r="E263" s="335" t="s">
        <v>276</v>
      </c>
      <c r="F263" s="338" t="s">
        <v>277</v>
      </c>
      <c r="G263" s="339">
        <v>7000</v>
      </c>
      <c r="H263" s="339">
        <v>3000</v>
      </c>
      <c r="I263" s="400">
        <f t="shared" si="19"/>
        <v>10000</v>
      </c>
    </row>
    <row r="264" spans="1:9" s="34" customFormat="1" ht="31.5" hidden="1">
      <c r="A264" s="334"/>
      <c r="B264" s="334"/>
      <c r="C264" s="335"/>
      <c r="D264" s="334"/>
      <c r="E264" s="335" t="s">
        <v>129</v>
      </c>
      <c r="F264" s="338" t="s">
        <v>357</v>
      </c>
      <c r="G264" s="339">
        <v>3000</v>
      </c>
      <c r="H264" s="339">
        <v>0</v>
      </c>
      <c r="I264" s="400">
        <f t="shared" si="19"/>
        <v>3000</v>
      </c>
    </row>
    <row r="265" spans="1:9" s="34" customFormat="1" ht="15.75" hidden="1">
      <c r="A265" s="334"/>
      <c r="B265" s="334"/>
      <c r="C265" s="335"/>
      <c r="D265" s="334"/>
      <c r="E265" s="335" t="s">
        <v>129</v>
      </c>
      <c r="F265" s="338" t="s">
        <v>356</v>
      </c>
      <c r="G265" s="339">
        <v>15000</v>
      </c>
      <c r="H265" s="339">
        <v>-4000</v>
      </c>
      <c r="I265" s="400">
        <f t="shared" si="19"/>
        <v>11000</v>
      </c>
    </row>
    <row r="266" spans="1:9" ht="15.75" hidden="1">
      <c r="A266" s="334"/>
      <c r="B266" s="334"/>
      <c r="C266" s="335"/>
      <c r="D266" s="335" t="s">
        <v>247</v>
      </c>
      <c r="E266" s="335"/>
      <c r="F266" s="338" t="s">
        <v>248</v>
      </c>
      <c r="G266" s="339">
        <f>G267+G268+G269+G270</f>
        <v>52500</v>
      </c>
      <c r="H266" s="339">
        <f>H267+H268+H269+H270</f>
        <v>4500</v>
      </c>
      <c r="I266" s="400">
        <f t="shared" si="19"/>
        <v>57000</v>
      </c>
    </row>
    <row r="267" spans="1:9" ht="15.75" hidden="1">
      <c r="A267" s="334"/>
      <c r="B267" s="334"/>
      <c r="C267" s="335"/>
      <c r="D267" s="334"/>
      <c r="E267" s="335" t="s">
        <v>278</v>
      </c>
      <c r="F267" s="338" t="s">
        <v>279</v>
      </c>
      <c r="G267" s="339">
        <v>22500</v>
      </c>
      <c r="H267" s="339">
        <v>4500</v>
      </c>
      <c r="I267" s="400">
        <f t="shared" si="19"/>
        <v>27000</v>
      </c>
    </row>
    <row r="268" spans="1:9" ht="15.75" hidden="1">
      <c r="A268" s="334"/>
      <c r="B268" s="334"/>
      <c r="C268" s="335"/>
      <c r="D268" s="334"/>
      <c r="E268" s="335" t="s">
        <v>249</v>
      </c>
      <c r="F268" s="338" t="s">
        <v>280</v>
      </c>
      <c r="G268" s="339">
        <v>10000</v>
      </c>
      <c r="H268" s="339">
        <v>0</v>
      </c>
      <c r="I268" s="400">
        <f t="shared" si="19"/>
        <v>10000</v>
      </c>
    </row>
    <row r="269" spans="1:9" ht="15.75" hidden="1">
      <c r="A269" s="241"/>
      <c r="B269" s="334"/>
      <c r="C269" s="335"/>
      <c r="D269" s="334"/>
      <c r="E269" s="335" t="s">
        <v>249</v>
      </c>
      <c r="F269" s="338" t="s">
        <v>281</v>
      </c>
      <c r="G269" s="339">
        <v>16000</v>
      </c>
      <c r="H269" s="339">
        <v>0</v>
      </c>
      <c r="I269" s="400">
        <f t="shared" si="19"/>
        <v>16000</v>
      </c>
    </row>
    <row r="270" spans="1:9" s="34" customFormat="1" ht="33" hidden="1" customHeight="1">
      <c r="A270" s="434"/>
      <c r="B270" s="428"/>
      <c r="C270" s="429"/>
      <c r="D270" s="428"/>
      <c r="E270" s="430" t="s">
        <v>249</v>
      </c>
      <c r="F270" s="431" t="s">
        <v>414</v>
      </c>
      <c r="G270" s="432">
        <v>4000</v>
      </c>
      <c r="H270" s="432">
        <v>0</v>
      </c>
      <c r="I270" s="400">
        <f t="shared" si="19"/>
        <v>4000</v>
      </c>
    </row>
    <row r="271" spans="1:9" s="34" customFormat="1" ht="15.75">
      <c r="A271" s="334"/>
      <c r="B271" s="334" t="s">
        <v>99</v>
      </c>
      <c r="C271" s="335"/>
      <c r="D271" s="334"/>
      <c r="E271" s="335"/>
      <c r="F271" s="340" t="s">
        <v>100</v>
      </c>
      <c r="G271" s="336">
        <v>3981.69</v>
      </c>
      <c r="H271" s="336">
        <f>+I271-G271</f>
        <v>-1281.69</v>
      </c>
      <c r="I271" s="332">
        <v>2700</v>
      </c>
    </row>
    <row r="272" spans="1:9" s="34" customFormat="1" ht="15.75" hidden="1">
      <c r="A272" s="334"/>
      <c r="B272" s="334"/>
      <c r="C272" s="335"/>
      <c r="D272" s="335" t="s">
        <v>140</v>
      </c>
      <c r="E272" s="335"/>
      <c r="F272" s="338" t="s">
        <v>141</v>
      </c>
      <c r="G272" s="339">
        <f>G273</f>
        <v>25000</v>
      </c>
      <c r="H272" s="339">
        <f>H273</f>
        <v>0</v>
      </c>
      <c r="I272" s="400">
        <f t="shared" si="19"/>
        <v>25000</v>
      </c>
    </row>
    <row r="273" spans="1:9" s="34" customFormat="1" ht="31.5" hidden="1">
      <c r="A273" s="334"/>
      <c r="B273" s="334"/>
      <c r="C273" s="335"/>
      <c r="D273" s="334"/>
      <c r="E273" s="335" t="s">
        <v>282</v>
      </c>
      <c r="F273" s="338" t="s">
        <v>283</v>
      </c>
      <c r="G273" s="339">
        <v>25000</v>
      </c>
      <c r="H273" s="339">
        <v>0</v>
      </c>
      <c r="I273" s="400">
        <f t="shared" si="19"/>
        <v>25000</v>
      </c>
    </row>
    <row r="274" spans="1:9" s="34" customFormat="1" ht="15.75">
      <c r="A274" s="334"/>
      <c r="B274" s="334"/>
      <c r="C274" s="335"/>
      <c r="D274" s="334"/>
      <c r="E274" s="335"/>
      <c r="F274" s="338"/>
      <c r="G274" s="339"/>
      <c r="H274" s="339"/>
      <c r="I274" s="400"/>
    </row>
    <row r="275" spans="1:9" s="34" customFormat="1" ht="16.5" hidden="1" customHeight="1">
      <c r="A275" s="334"/>
      <c r="B275" s="334"/>
      <c r="C275" s="335"/>
      <c r="D275" s="335" t="s">
        <v>127</v>
      </c>
      <c r="E275" s="335"/>
      <c r="F275" s="338" t="s">
        <v>128</v>
      </c>
      <c r="G275" s="339">
        <f>G276</f>
        <v>14000</v>
      </c>
      <c r="H275" s="339">
        <f>H276</f>
        <v>0</v>
      </c>
      <c r="I275" s="400">
        <f t="shared" si="19"/>
        <v>14000</v>
      </c>
    </row>
    <row r="276" spans="1:9" s="34" customFormat="1" ht="15.75" hidden="1">
      <c r="A276" s="334"/>
      <c r="B276" s="334"/>
      <c r="C276" s="335"/>
      <c r="D276" s="334"/>
      <c r="E276" s="335" t="s">
        <v>149</v>
      </c>
      <c r="F276" s="338" t="s">
        <v>284</v>
      </c>
      <c r="G276" s="339">
        <v>14000</v>
      </c>
      <c r="H276" s="339">
        <v>0</v>
      </c>
      <c r="I276" s="400">
        <f t="shared" si="19"/>
        <v>14000</v>
      </c>
    </row>
    <row r="277" spans="1:9" s="34" customFormat="1" ht="15.75" customHeight="1">
      <c r="A277" s="334"/>
      <c r="B277" s="334"/>
      <c r="C277" s="335"/>
      <c r="D277" s="241" t="s">
        <v>470</v>
      </c>
      <c r="E277" s="515" t="s">
        <v>471</v>
      </c>
      <c r="F277" s="516"/>
      <c r="G277" s="332">
        <f>G280</f>
        <v>10617.82</v>
      </c>
      <c r="H277" s="332">
        <f>H280</f>
        <v>-2417.8199999999997</v>
      </c>
      <c r="I277" s="332">
        <f>+I278</f>
        <v>8200</v>
      </c>
    </row>
    <row r="278" spans="1:9" s="43" customFormat="1" ht="15.75">
      <c r="A278" s="334"/>
      <c r="B278" s="334"/>
      <c r="C278" s="335"/>
      <c r="D278" s="330"/>
      <c r="E278" s="241" t="s">
        <v>285</v>
      </c>
      <c r="F278" s="381" t="s">
        <v>286</v>
      </c>
      <c r="G278" s="332">
        <f>G279</f>
        <v>10617.82</v>
      </c>
      <c r="H278" s="332">
        <f>H279</f>
        <v>-2417.8199999999997</v>
      </c>
      <c r="I278" s="332">
        <f>+I279</f>
        <v>8200</v>
      </c>
    </row>
    <row r="279" spans="1:9" s="43" customFormat="1" ht="15.75">
      <c r="A279" s="334"/>
      <c r="B279" s="334"/>
      <c r="C279" s="335"/>
      <c r="D279" s="330"/>
      <c r="E279" s="330"/>
      <c r="F279" s="331" t="s">
        <v>165</v>
      </c>
      <c r="G279" s="332">
        <f>G280</f>
        <v>10617.82</v>
      </c>
      <c r="H279" s="332">
        <f>H280</f>
        <v>-2417.8199999999997</v>
      </c>
      <c r="I279" s="332">
        <f>+I280</f>
        <v>8200</v>
      </c>
    </row>
    <row r="280" spans="1:9" s="34" customFormat="1" ht="15.75">
      <c r="A280" s="334" t="s">
        <v>120</v>
      </c>
      <c r="B280" s="334"/>
      <c r="C280" s="335"/>
      <c r="D280" s="334"/>
      <c r="E280" s="335"/>
      <c r="F280" s="331" t="s">
        <v>10</v>
      </c>
      <c r="G280" s="336">
        <f>SUM(G281)</f>
        <v>10617.82</v>
      </c>
      <c r="H280" s="336">
        <f>SUM(H281)</f>
        <v>-2417.8199999999997</v>
      </c>
      <c r="I280" s="332">
        <f>+I281</f>
        <v>8200</v>
      </c>
    </row>
    <row r="281" spans="1:9" s="34" customFormat="1" ht="15.75">
      <c r="A281" s="334"/>
      <c r="B281" s="334"/>
      <c r="C281" s="335"/>
      <c r="D281" s="334"/>
      <c r="E281" s="335"/>
      <c r="F281" s="331" t="s">
        <v>88</v>
      </c>
      <c r="G281" s="336">
        <v>10617.82</v>
      </c>
      <c r="H281" s="336">
        <f>+I281-G281</f>
        <v>-2417.8199999999997</v>
      </c>
      <c r="I281" s="332">
        <v>8200</v>
      </c>
    </row>
    <row r="282" spans="1:9" s="34" customFormat="1" ht="17.100000000000001" hidden="1" customHeight="1">
      <c r="A282" s="334"/>
      <c r="B282" s="334"/>
      <c r="C282" s="335"/>
      <c r="D282" s="335" t="s">
        <v>182</v>
      </c>
      <c r="E282" s="335"/>
      <c r="F282" s="338" t="s">
        <v>183</v>
      </c>
      <c r="G282" s="339">
        <f>G283</f>
        <v>15000</v>
      </c>
      <c r="H282" s="339">
        <f>H283</f>
        <v>1000</v>
      </c>
      <c r="I282" s="400">
        <f t="shared" si="19"/>
        <v>16000</v>
      </c>
    </row>
    <row r="283" spans="1:9" s="34" customFormat="1" ht="15.75" hidden="1">
      <c r="A283" s="334"/>
      <c r="B283" s="334"/>
      <c r="C283" s="335"/>
      <c r="D283" s="334"/>
      <c r="E283" s="335" t="s">
        <v>184</v>
      </c>
      <c r="F283" s="338" t="s">
        <v>183</v>
      </c>
      <c r="G283" s="339">
        <v>15000</v>
      </c>
      <c r="H283" s="339">
        <v>1000</v>
      </c>
      <c r="I283" s="400">
        <f t="shared" si="19"/>
        <v>16000</v>
      </c>
    </row>
    <row r="284" spans="1:9" s="34" customFormat="1" ht="15.75">
      <c r="A284" s="334"/>
      <c r="B284" s="334"/>
      <c r="C284" s="335"/>
      <c r="D284" s="334"/>
      <c r="E284" s="335"/>
      <c r="F284" s="338"/>
      <c r="G284" s="339"/>
      <c r="H284" s="351"/>
      <c r="I284" s="332"/>
    </row>
    <row r="285" spans="1:9" s="34" customFormat="1" ht="15.75" customHeight="1">
      <c r="A285" s="334"/>
      <c r="B285" s="334"/>
      <c r="C285" s="335"/>
      <c r="D285" s="241" t="s">
        <v>472</v>
      </c>
      <c r="E285" s="515" t="s">
        <v>398</v>
      </c>
      <c r="F285" s="516"/>
      <c r="G285" s="332">
        <f>G288</f>
        <v>10617.82</v>
      </c>
      <c r="H285" s="332">
        <f>H288</f>
        <v>-617.81999999999971</v>
      </c>
      <c r="I285" s="332">
        <f>+I286</f>
        <v>10000</v>
      </c>
    </row>
    <row r="286" spans="1:9" s="35" customFormat="1" ht="15.75">
      <c r="A286" s="334"/>
      <c r="B286" s="334"/>
      <c r="C286" s="335"/>
      <c r="D286" s="330"/>
      <c r="E286" s="241" t="s">
        <v>285</v>
      </c>
      <c r="F286" s="381" t="s">
        <v>286</v>
      </c>
      <c r="G286" s="332">
        <f>G287</f>
        <v>10617.82</v>
      </c>
      <c r="H286" s="332">
        <f>H287</f>
        <v>-617.81999999999971</v>
      </c>
      <c r="I286" s="332">
        <f>+I287</f>
        <v>10000</v>
      </c>
    </row>
    <row r="287" spans="1:9" s="35" customFormat="1" ht="15.75">
      <c r="A287" s="334"/>
      <c r="B287" s="334"/>
      <c r="C287" s="335"/>
      <c r="D287" s="330"/>
      <c r="E287" s="330"/>
      <c r="F287" s="331" t="s">
        <v>165</v>
      </c>
      <c r="G287" s="332">
        <f>G288</f>
        <v>10617.82</v>
      </c>
      <c r="H287" s="332">
        <f>H288</f>
        <v>-617.81999999999971</v>
      </c>
      <c r="I287" s="332">
        <f>+I288</f>
        <v>10000</v>
      </c>
    </row>
    <row r="288" spans="1:9" s="35" customFormat="1" ht="15.75">
      <c r="A288" s="334" t="s">
        <v>120</v>
      </c>
      <c r="B288" s="334"/>
      <c r="C288" s="335"/>
      <c r="D288" s="334"/>
      <c r="E288" s="335"/>
      <c r="F288" s="331" t="s">
        <v>10</v>
      </c>
      <c r="G288" s="336">
        <f>SUM(G289)</f>
        <v>10617.82</v>
      </c>
      <c r="H288" s="336">
        <f>SUM(H289)</f>
        <v>-617.81999999999971</v>
      </c>
      <c r="I288" s="332">
        <f>+I289</f>
        <v>10000</v>
      </c>
    </row>
    <row r="289" spans="1:9" s="34" customFormat="1" ht="17.100000000000001" customHeight="1">
      <c r="A289" s="334"/>
      <c r="B289" s="334" t="s">
        <v>87</v>
      </c>
      <c r="C289" s="335"/>
      <c r="D289" s="334"/>
      <c r="E289" s="335"/>
      <c r="F289" s="331" t="s">
        <v>88</v>
      </c>
      <c r="G289" s="336">
        <v>10617.82</v>
      </c>
      <c r="H289" s="336">
        <f>+I289-G289</f>
        <v>-617.81999999999971</v>
      </c>
      <c r="I289" s="332">
        <v>10000</v>
      </c>
    </row>
    <row r="290" spans="1:9" s="34" customFormat="1" ht="15.75" hidden="1">
      <c r="A290" s="1"/>
      <c r="B290" s="1"/>
      <c r="C290" s="2"/>
      <c r="D290" s="2" t="s">
        <v>182</v>
      </c>
      <c r="E290" s="2"/>
      <c r="F290" s="8" t="s">
        <v>183</v>
      </c>
      <c r="G290" s="9">
        <f>G291</f>
        <v>8500</v>
      </c>
      <c r="H290" s="9">
        <f>H291</f>
        <v>-5100</v>
      </c>
      <c r="I290" s="219">
        <f t="shared" si="19"/>
        <v>3400</v>
      </c>
    </row>
    <row r="291" spans="1:9" s="34" customFormat="1" ht="15.75" hidden="1">
      <c r="A291" s="1"/>
      <c r="B291" s="1"/>
      <c r="C291" s="2"/>
      <c r="D291" s="1"/>
      <c r="E291" s="2" t="s">
        <v>184</v>
      </c>
      <c r="F291" s="8" t="s">
        <v>183</v>
      </c>
      <c r="G291" s="9">
        <v>8500</v>
      </c>
      <c r="H291" s="9">
        <v>-5100</v>
      </c>
      <c r="I291" s="219">
        <f t="shared" si="19"/>
        <v>3400</v>
      </c>
    </row>
    <row r="292" spans="1:9" s="34" customFormat="1" ht="17.100000000000001" customHeight="1">
      <c r="A292" s="1"/>
      <c r="B292" s="11"/>
      <c r="C292" s="12"/>
      <c r="D292" s="12"/>
      <c r="E292" s="12"/>
      <c r="F292" s="13"/>
      <c r="G292" s="14"/>
      <c r="H292" s="15"/>
      <c r="I292" s="15"/>
    </row>
    <row r="293" spans="1:9" s="34" customFormat="1" ht="15.75">
      <c r="A293" s="57"/>
      <c r="B293" s="57"/>
      <c r="C293" s="58"/>
      <c r="D293" s="30"/>
      <c r="E293" s="30"/>
      <c r="F293" s="75" t="s">
        <v>287</v>
      </c>
      <c r="G293" s="32">
        <f>SUM(G294)</f>
        <v>16590.350000000002</v>
      </c>
      <c r="H293" s="32">
        <f>SUM(H294)</f>
        <v>6259.65</v>
      </c>
      <c r="I293" s="32">
        <f>SUM(I294)</f>
        <v>22850</v>
      </c>
    </row>
    <row r="294" spans="1:9" s="34" customFormat="1" ht="31.5">
      <c r="A294" s="87"/>
      <c r="B294" s="87"/>
      <c r="C294" s="88"/>
      <c r="D294" s="86"/>
      <c r="E294" s="86"/>
      <c r="F294" s="89" t="s">
        <v>288</v>
      </c>
      <c r="G294" s="90">
        <f>SUM(G296,G307)</f>
        <v>16590.350000000002</v>
      </c>
      <c r="H294" s="90">
        <f>SUM(H296,H307)</f>
        <v>6259.65</v>
      </c>
      <c r="I294" s="90">
        <f>SUM(I296,I307)</f>
        <v>22850</v>
      </c>
    </row>
    <row r="295" spans="1:9" s="34" customFormat="1" ht="15.75">
      <c r="A295" s="2"/>
      <c r="B295" s="1"/>
      <c r="C295" s="2"/>
      <c r="D295" s="5"/>
      <c r="E295" s="62"/>
      <c r="F295" s="73"/>
      <c r="G295" s="4"/>
      <c r="H295" s="74"/>
      <c r="I295" s="74"/>
    </row>
    <row r="296" spans="1:9" s="34" customFormat="1" ht="15.75" customHeight="1">
      <c r="A296" s="335"/>
      <c r="B296" s="334"/>
      <c r="C296" s="335"/>
      <c r="D296" s="380" t="s">
        <v>289</v>
      </c>
      <c r="E296" s="518" t="s">
        <v>444</v>
      </c>
      <c r="F296" s="519"/>
      <c r="G296" s="332">
        <f>SUM(G299)</f>
        <v>1327.23</v>
      </c>
      <c r="H296" s="332">
        <f>SUM(H299)</f>
        <v>1272.77</v>
      </c>
      <c r="I296" s="332">
        <f>+I297</f>
        <v>2600</v>
      </c>
    </row>
    <row r="297" spans="1:9" s="34" customFormat="1" ht="15.75">
      <c r="A297" s="335"/>
      <c r="B297" s="334"/>
      <c r="C297" s="335"/>
      <c r="D297" s="330"/>
      <c r="E297" s="241" t="s">
        <v>290</v>
      </c>
      <c r="F297" s="381" t="s">
        <v>291</v>
      </c>
      <c r="G297" s="332">
        <f>G298</f>
        <v>1327.23</v>
      </c>
      <c r="H297" s="332">
        <f>H298</f>
        <v>1272.77</v>
      </c>
      <c r="I297" s="332">
        <f>+I298</f>
        <v>2600</v>
      </c>
    </row>
    <row r="298" spans="1:9" ht="15.75">
      <c r="A298" s="334"/>
      <c r="B298" s="334"/>
      <c r="C298" s="335"/>
      <c r="D298" s="330"/>
      <c r="E298" s="330"/>
      <c r="F298" s="340" t="s">
        <v>163</v>
      </c>
      <c r="G298" s="332">
        <f>G299</f>
        <v>1327.23</v>
      </c>
      <c r="H298" s="332">
        <f>H299</f>
        <v>1272.77</v>
      </c>
      <c r="I298" s="332">
        <f>+I299</f>
        <v>2600</v>
      </c>
    </row>
    <row r="299" spans="1:9" ht="15.75">
      <c r="A299" s="241" t="s">
        <v>120</v>
      </c>
      <c r="B299" s="334"/>
      <c r="C299" s="335"/>
      <c r="D299" s="334"/>
      <c r="E299" s="335"/>
      <c r="F299" s="340" t="s">
        <v>10</v>
      </c>
      <c r="G299" s="336">
        <f>G300+G303</f>
        <v>1327.23</v>
      </c>
      <c r="H299" s="336">
        <f>H300+H303</f>
        <v>1272.77</v>
      </c>
      <c r="I299" s="332">
        <f>+I300+I303</f>
        <v>2600</v>
      </c>
    </row>
    <row r="300" spans="1:9" ht="15.75">
      <c r="A300" s="241"/>
      <c r="B300" s="334" t="s">
        <v>89</v>
      </c>
      <c r="C300" s="335"/>
      <c r="D300" s="334"/>
      <c r="E300" s="335"/>
      <c r="F300" s="340" t="s">
        <v>90</v>
      </c>
      <c r="G300" s="336">
        <v>398.17</v>
      </c>
      <c r="H300" s="336">
        <f>+I300-G300</f>
        <v>1271.83</v>
      </c>
      <c r="I300" s="332">
        <v>1670</v>
      </c>
    </row>
    <row r="301" spans="1:9" ht="15.75" hidden="1">
      <c r="A301" s="241"/>
      <c r="B301" s="335"/>
      <c r="C301" s="335"/>
      <c r="D301" s="335" t="s">
        <v>121</v>
      </c>
      <c r="E301" s="335"/>
      <c r="F301" s="382" t="s">
        <v>122</v>
      </c>
      <c r="G301" s="339">
        <f t="shared" ref="G301:H301" si="20">G302</f>
        <v>5000</v>
      </c>
      <c r="H301" s="339">
        <f t="shared" si="20"/>
        <v>0</v>
      </c>
      <c r="I301" s="400">
        <f t="shared" ref="I301:I305" si="21">G301+H301</f>
        <v>5000</v>
      </c>
    </row>
    <row r="302" spans="1:9" s="34" customFormat="1" ht="17.100000000000001" hidden="1" customHeight="1">
      <c r="A302" s="241"/>
      <c r="B302" s="335"/>
      <c r="C302" s="335"/>
      <c r="D302" s="335"/>
      <c r="E302" s="335" t="s">
        <v>133</v>
      </c>
      <c r="F302" s="382" t="s">
        <v>134</v>
      </c>
      <c r="G302" s="339">
        <v>5000</v>
      </c>
      <c r="H302" s="339">
        <v>0</v>
      </c>
      <c r="I302" s="400">
        <f t="shared" si="21"/>
        <v>5000</v>
      </c>
    </row>
    <row r="303" spans="1:9" s="34" customFormat="1" ht="15.75">
      <c r="A303" s="241"/>
      <c r="B303" s="334" t="s">
        <v>99</v>
      </c>
      <c r="C303" s="335"/>
      <c r="D303" s="334"/>
      <c r="E303" s="335"/>
      <c r="F303" s="340" t="s">
        <v>100</v>
      </c>
      <c r="G303" s="336">
        <v>929.06</v>
      </c>
      <c r="H303" s="336">
        <f>+I303-G303</f>
        <v>0.94000000000005457</v>
      </c>
      <c r="I303" s="332">
        <v>930</v>
      </c>
    </row>
    <row r="304" spans="1:9" s="34" customFormat="1" ht="15.75" hidden="1">
      <c r="A304" s="241"/>
      <c r="B304" s="241"/>
      <c r="C304" s="330"/>
      <c r="D304" s="335" t="s">
        <v>140</v>
      </c>
      <c r="E304" s="337"/>
      <c r="F304" s="338" t="s">
        <v>141</v>
      </c>
      <c r="G304" s="339">
        <f t="shared" ref="G304:H304" si="22">G305</f>
        <v>5000</v>
      </c>
      <c r="H304" s="339">
        <f t="shared" si="22"/>
        <v>0</v>
      </c>
      <c r="I304" s="400">
        <f t="shared" si="21"/>
        <v>5000</v>
      </c>
    </row>
    <row r="305" spans="1:9" s="34" customFormat="1" ht="15.75" hidden="1">
      <c r="A305" s="241"/>
      <c r="B305" s="241"/>
      <c r="C305" s="330"/>
      <c r="D305" s="334"/>
      <c r="E305" s="337" t="s">
        <v>144</v>
      </c>
      <c r="F305" s="338" t="s">
        <v>292</v>
      </c>
      <c r="G305" s="339">
        <v>5000</v>
      </c>
      <c r="H305" s="339">
        <v>0</v>
      </c>
      <c r="I305" s="400">
        <f t="shared" si="21"/>
        <v>5000</v>
      </c>
    </row>
    <row r="306" spans="1:9" s="34" customFormat="1" ht="15.75">
      <c r="A306" s="241"/>
      <c r="B306" s="241"/>
      <c r="C306" s="330"/>
      <c r="D306" s="334"/>
      <c r="E306" s="337"/>
      <c r="F306" s="338"/>
      <c r="G306" s="339"/>
      <c r="H306" s="351"/>
      <c r="I306" s="400"/>
    </row>
    <row r="307" spans="1:9" s="34" customFormat="1" ht="15.75" customHeight="1">
      <c r="A307" s="406"/>
      <c r="B307" s="406"/>
      <c r="C307" s="407"/>
      <c r="D307" s="376" t="s">
        <v>293</v>
      </c>
      <c r="E307" s="564" t="s">
        <v>294</v>
      </c>
      <c r="F307" s="565"/>
      <c r="G307" s="377">
        <f>SUM(G310)</f>
        <v>15263.12</v>
      </c>
      <c r="H307" s="377">
        <f>SUM(H310)</f>
        <v>4986.8799999999992</v>
      </c>
      <c r="I307" s="332">
        <f>+I308</f>
        <v>20250</v>
      </c>
    </row>
    <row r="308" spans="1:9" s="34" customFormat="1" ht="15.75">
      <c r="A308" s="406"/>
      <c r="B308" s="406"/>
      <c r="C308" s="407"/>
      <c r="D308" s="407"/>
      <c r="E308" s="406" t="s">
        <v>295</v>
      </c>
      <c r="F308" s="433" t="s">
        <v>296</v>
      </c>
      <c r="G308" s="377">
        <f>G309</f>
        <v>15263.12</v>
      </c>
      <c r="H308" s="377">
        <f>H309</f>
        <v>4986.8799999999992</v>
      </c>
      <c r="I308" s="332">
        <f>+I309</f>
        <v>20250</v>
      </c>
    </row>
    <row r="309" spans="1:9" s="34" customFormat="1" ht="15.75">
      <c r="A309" s="406"/>
      <c r="B309" s="406"/>
      <c r="C309" s="407"/>
      <c r="D309" s="407"/>
      <c r="E309" s="407"/>
      <c r="F309" s="433" t="s">
        <v>163</v>
      </c>
      <c r="G309" s="377">
        <f>G310</f>
        <v>15263.12</v>
      </c>
      <c r="H309" s="377">
        <f>H310</f>
        <v>4986.8799999999992</v>
      </c>
      <c r="I309" s="332">
        <f>+I310</f>
        <v>20250</v>
      </c>
    </row>
    <row r="310" spans="1:9" s="34" customFormat="1" ht="17.100000000000001" customHeight="1">
      <c r="A310" s="406" t="s">
        <v>120</v>
      </c>
      <c r="B310" s="406"/>
      <c r="C310" s="407"/>
      <c r="D310" s="341"/>
      <c r="E310" s="345"/>
      <c r="F310" s="433" t="s">
        <v>10</v>
      </c>
      <c r="G310" s="344">
        <f>SUM(G312+G311)</f>
        <v>15263.12</v>
      </c>
      <c r="H310" s="344">
        <f>SUM(H312+H311)</f>
        <v>4986.8799999999992</v>
      </c>
      <c r="I310" s="332">
        <f>+I311+I312</f>
        <v>20250</v>
      </c>
    </row>
    <row r="311" spans="1:9" s="34" customFormat="1" ht="15.75">
      <c r="A311" s="406"/>
      <c r="B311" s="406" t="s">
        <v>89</v>
      </c>
      <c r="C311" s="407"/>
      <c r="D311" s="341"/>
      <c r="E311" s="345"/>
      <c r="F311" s="433" t="s">
        <v>90</v>
      </c>
      <c r="G311" s="344">
        <v>2000</v>
      </c>
      <c r="H311" s="344">
        <f>+I311-G311</f>
        <v>0</v>
      </c>
      <c r="I311" s="332">
        <v>2000</v>
      </c>
    </row>
    <row r="312" spans="1:9" s="34" customFormat="1" ht="15.75">
      <c r="A312" s="406"/>
      <c r="B312" s="406" t="s">
        <v>99</v>
      </c>
      <c r="C312" s="407"/>
      <c r="D312" s="341"/>
      <c r="E312" s="345"/>
      <c r="F312" s="433" t="s">
        <v>100</v>
      </c>
      <c r="G312" s="344">
        <v>13263.12</v>
      </c>
      <c r="H312" s="344">
        <f>+I312-G312</f>
        <v>4986.8799999999992</v>
      </c>
      <c r="I312" s="332">
        <v>18250</v>
      </c>
    </row>
    <row r="313" spans="1:9" s="34" customFormat="1" ht="15.75">
      <c r="A313" s="3"/>
      <c r="B313" s="3"/>
      <c r="C313" s="5"/>
      <c r="D313" s="1"/>
      <c r="E313" s="2"/>
      <c r="F313" s="8"/>
      <c r="G313" s="9"/>
      <c r="H313" s="10"/>
      <c r="I313" s="10"/>
    </row>
    <row r="314" spans="1:9" s="34" customFormat="1" ht="15.75">
      <c r="A314" s="29"/>
      <c r="B314" s="29"/>
      <c r="C314" s="30"/>
      <c r="D314" s="30"/>
      <c r="E314" s="30"/>
      <c r="F314" s="75" t="s">
        <v>297</v>
      </c>
      <c r="G314" s="32">
        <f>G315</f>
        <v>28535.399999999998</v>
      </c>
      <c r="H314" s="32">
        <f>H315</f>
        <v>1540.7400000000018</v>
      </c>
      <c r="I314" s="32">
        <f>I315</f>
        <v>30076.14</v>
      </c>
    </row>
    <row r="315" spans="1:9" s="34" customFormat="1" ht="15.75">
      <c r="A315" s="85"/>
      <c r="B315" s="85"/>
      <c r="C315" s="86"/>
      <c r="D315" s="86"/>
      <c r="E315" s="86"/>
      <c r="F315" s="89" t="s">
        <v>298</v>
      </c>
      <c r="G315" s="90">
        <f>G316+G322+G334</f>
        <v>28535.399999999998</v>
      </c>
      <c r="H315" s="90">
        <f>H316+H322+H334</f>
        <v>1540.7400000000018</v>
      </c>
      <c r="I315" s="90">
        <f>I316+I322+I334</f>
        <v>30076.14</v>
      </c>
    </row>
    <row r="316" spans="1:9" s="34" customFormat="1" ht="22.5" customHeight="1">
      <c r="A316" s="241"/>
      <c r="B316" s="241"/>
      <c r="C316" s="330"/>
      <c r="D316" s="380" t="s">
        <v>299</v>
      </c>
      <c r="E316" s="518" t="s">
        <v>300</v>
      </c>
      <c r="F316" s="519"/>
      <c r="G316" s="332">
        <f>SUM(G319)</f>
        <v>1990.84</v>
      </c>
      <c r="H316" s="332">
        <f>SUM(H319)</f>
        <v>-0.83999999999991815</v>
      </c>
      <c r="I316" s="332">
        <f>+I317</f>
        <v>1990</v>
      </c>
    </row>
    <row r="317" spans="1:9" s="34" customFormat="1" ht="15.75">
      <c r="A317" s="241"/>
      <c r="B317" s="241"/>
      <c r="C317" s="330"/>
      <c r="D317" s="330"/>
      <c r="E317" s="241" t="s">
        <v>301</v>
      </c>
      <c r="F317" s="381" t="s">
        <v>302</v>
      </c>
      <c r="G317" s="332">
        <f>G318</f>
        <v>1990.84</v>
      </c>
      <c r="H317" s="332">
        <f>H318</f>
        <v>-0.83999999999991815</v>
      </c>
      <c r="I317" s="332">
        <f>+I318</f>
        <v>1990</v>
      </c>
    </row>
    <row r="318" spans="1:9" s="34" customFormat="1" ht="15.75">
      <c r="A318" s="241"/>
      <c r="B318" s="241"/>
      <c r="C318" s="330"/>
      <c r="D318" s="330"/>
      <c r="E318" s="330"/>
      <c r="F318" s="340" t="s">
        <v>163</v>
      </c>
      <c r="G318" s="332">
        <f>G319</f>
        <v>1990.84</v>
      </c>
      <c r="H318" s="332">
        <f>H319</f>
        <v>-0.83999999999991815</v>
      </c>
      <c r="I318" s="332">
        <f>+I319</f>
        <v>1990</v>
      </c>
    </row>
    <row r="319" spans="1:9" s="34" customFormat="1" ht="17.100000000000001" customHeight="1">
      <c r="A319" s="241" t="s">
        <v>120</v>
      </c>
      <c r="B319" s="241"/>
      <c r="C319" s="330"/>
      <c r="D319" s="334"/>
      <c r="E319" s="335"/>
      <c r="F319" s="340" t="s">
        <v>10</v>
      </c>
      <c r="G319" s="336">
        <f>SUM(G320)</f>
        <v>1990.84</v>
      </c>
      <c r="H319" s="336">
        <f>SUM(H320)</f>
        <v>-0.83999999999991815</v>
      </c>
      <c r="I319" s="332">
        <f>+I320</f>
        <v>1990</v>
      </c>
    </row>
    <row r="320" spans="1:9" s="34" customFormat="1" ht="15.75">
      <c r="A320" s="241"/>
      <c r="B320" s="241" t="s">
        <v>99</v>
      </c>
      <c r="C320" s="330"/>
      <c r="D320" s="334"/>
      <c r="E320" s="335"/>
      <c r="F320" s="340" t="s">
        <v>100</v>
      </c>
      <c r="G320" s="336">
        <v>1990.84</v>
      </c>
      <c r="H320" s="336">
        <f>+I320-G320</f>
        <v>-0.83999999999991815</v>
      </c>
      <c r="I320" s="332">
        <v>1990</v>
      </c>
    </row>
    <row r="321" spans="1:12" s="34" customFormat="1" ht="15.75">
      <c r="A321" s="241"/>
      <c r="B321" s="241"/>
      <c r="C321" s="330"/>
      <c r="D321" s="334"/>
      <c r="E321" s="337"/>
      <c r="F321" s="338"/>
      <c r="G321" s="339"/>
      <c r="H321" s="351"/>
      <c r="I321" s="400"/>
    </row>
    <row r="322" spans="1:12" s="34" customFormat="1" ht="15.75" customHeight="1">
      <c r="A322" s="241"/>
      <c r="B322" s="241"/>
      <c r="C322" s="330"/>
      <c r="D322" s="380" t="s">
        <v>303</v>
      </c>
      <c r="E322" s="518" t="s">
        <v>304</v>
      </c>
      <c r="F322" s="519"/>
      <c r="G322" s="332">
        <f>SUM(G325)</f>
        <v>19908.419999999998</v>
      </c>
      <c r="H322" s="332">
        <f>+I322-G322</f>
        <v>1541.5800000000017</v>
      </c>
      <c r="I322" s="332">
        <f>+I323+I328</f>
        <v>21450</v>
      </c>
    </row>
    <row r="323" spans="1:12" s="34" customFormat="1" ht="15.75">
      <c r="A323" s="241"/>
      <c r="B323" s="241"/>
      <c r="C323" s="330"/>
      <c r="D323" s="330"/>
      <c r="E323" s="241" t="s">
        <v>305</v>
      </c>
      <c r="F323" s="381" t="s">
        <v>306</v>
      </c>
      <c r="G323" s="332">
        <f>G324</f>
        <v>19908.419999999998</v>
      </c>
      <c r="H323" s="332">
        <f>H324</f>
        <v>-3008.4199999999983</v>
      </c>
      <c r="I323" s="332">
        <f>+I324</f>
        <v>16900</v>
      </c>
    </row>
    <row r="324" spans="1:12" s="34" customFormat="1" ht="15.75">
      <c r="A324" s="241"/>
      <c r="B324" s="241"/>
      <c r="C324" s="330"/>
      <c r="D324" s="330"/>
      <c r="E324" s="330"/>
      <c r="F324" s="340" t="s">
        <v>163</v>
      </c>
      <c r="G324" s="332">
        <f>G325</f>
        <v>19908.419999999998</v>
      </c>
      <c r="H324" s="332">
        <f>H325</f>
        <v>-3008.4199999999983</v>
      </c>
      <c r="I324" s="332">
        <f>+I325</f>
        <v>16900</v>
      </c>
    </row>
    <row r="325" spans="1:12" s="34" customFormat="1" ht="15.75">
      <c r="A325" s="241" t="s">
        <v>120</v>
      </c>
      <c r="B325" s="241"/>
      <c r="C325" s="330"/>
      <c r="D325" s="334"/>
      <c r="E325" s="335"/>
      <c r="F325" s="340" t="s">
        <v>10</v>
      </c>
      <c r="G325" s="336">
        <f>SUM(G326)</f>
        <v>19908.419999999998</v>
      </c>
      <c r="H325" s="336">
        <f>SUM(H326)</f>
        <v>-3008.4199999999983</v>
      </c>
      <c r="I325" s="332">
        <f>+I326</f>
        <v>16900</v>
      </c>
    </row>
    <row r="326" spans="1:12" s="34" customFormat="1" ht="15.75">
      <c r="A326" s="241"/>
      <c r="B326" s="241" t="s">
        <v>99</v>
      </c>
      <c r="C326" s="330"/>
      <c r="D326" s="334"/>
      <c r="E326" s="335"/>
      <c r="F326" s="340" t="s">
        <v>100</v>
      </c>
      <c r="G326" s="336">
        <v>19908.419999999998</v>
      </c>
      <c r="H326" s="336">
        <f>+I326-G326</f>
        <v>-3008.4199999999983</v>
      </c>
      <c r="I326" s="332">
        <v>16900</v>
      </c>
    </row>
    <row r="327" spans="1:12" s="34" customFormat="1" ht="15.75">
      <c r="A327" s="241"/>
      <c r="B327" s="241"/>
      <c r="C327" s="330"/>
      <c r="D327" s="334"/>
      <c r="E327" s="337"/>
      <c r="F327" s="340"/>
      <c r="G327" s="336"/>
      <c r="H327" s="336"/>
      <c r="I327" s="332"/>
    </row>
    <row r="328" spans="1:12" s="34" customFormat="1" ht="15.75">
      <c r="A328" s="241"/>
      <c r="B328" s="241"/>
      <c r="C328" s="330"/>
      <c r="D328" s="334"/>
      <c r="E328" s="518" t="s">
        <v>486</v>
      </c>
      <c r="F328" s="519"/>
      <c r="G328" s="336">
        <v>0</v>
      </c>
      <c r="H328" s="336">
        <f>+I328-G328</f>
        <v>4550</v>
      </c>
      <c r="I328" s="332">
        <f>+I329</f>
        <v>4550</v>
      </c>
      <c r="J328" s="314"/>
      <c r="K328" s="314"/>
      <c r="L328" s="314"/>
    </row>
    <row r="329" spans="1:12" s="34" customFormat="1" ht="15.75">
      <c r="A329" s="241"/>
      <c r="B329" s="241"/>
      <c r="C329" s="330"/>
      <c r="D329" s="334"/>
      <c r="E329" s="241" t="s">
        <v>305</v>
      </c>
      <c r="F329" s="381" t="s">
        <v>306</v>
      </c>
      <c r="G329" s="336">
        <v>0</v>
      </c>
      <c r="H329" s="336">
        <f t="shared" ref="H329:H332" si="23">+I329-G329</f>
        <v>4550</v>
      </c>
      <c r="I329" s="332">
        <f>+I330</f>
        <v>4550</v>
      </c>
      <c r="J329" s="314"/>
      <c r="K329" s="314"/>
      <c r="L329" s="314"/>
    </row>
    <row r="330" spans="1:12" s="34" customFormat="1" ht="15.75">
      <c r="A330" s="241"/>
      <c r="B330" s="241"/>
      <c r="C330" s="330"/>
      <c r="D330" s="334"/>
      <c r="E330" s="330"/>
      <c r="F330" s="340" t="s">
        <v>163</v>
      </c>
      <c r="G330" s="336">
        <v>0</v>
      </c>
      <c r="H330" s="336">
        <f t="shared" si="23"/>
        <v>4550</v>
      </c>
      <c r="I330" s="332">
        <f>+I331</f>
        <v>4550</v>
      </c>
      <c r="J330" s="314"/>
      <c r="K330" s="314"/>
      <c r="L330" s="314"/>
    </row>
    <row r="331" spans="1:12" s="34" customFormat="1" ht="15.75">
      <c r="A331" s="241" t="s">
        <v>120</v>
      </c>
      <c r="B331" s="241"/>
      <c r="C331" s="330"/>
      <c r="D331" s="334"/>
      <c r="E331" s="335"/>
      <c r="F331" s="340" t="s">
        <v>10</v>
      </c>
      <c r="G331" s="336">
        <v>0</v>
      </c>
      <c r="H331" s="336">
        <f t="shared" si="23"/>
        <v>4550</v>
      </c>
      <c r="I331" s="332">
        <f>+I332</f>
        <v>4550</v>
      </c>
      <c r="J331" s="314"/>
      <c r="K331" s="314"/>
      <c r="L331" s="314"/>
    </row>
    <row r="332" spans="1:12" s="34" customFormat="1" ht="15.75">
      <c r="A332" s="241"/>
      <c r="B332" s="241" t="s">
        <v>95</v>
      </c>
      <c r="C332" s="330"/>
      <c r="D332" s="334"/>
      <c r="E332" s="335"/>
      <c r="F332" s="340" t="s">
        <v>255</v>
      </c>
      <c r="G332" s="336">
        <v>0</v>
      </c>
      <c r="H332" s="336">
        <f t="shared" si="23"/>
        <v>4550</v>
      </c>
      <c r="I332" s="332">
        <v>4550</v>
      </c>
      <c r="J332" s="314"/>
      <c r="K332" s="314"/>
      <c r="L332" s="314"/>
    </row>
    <row r="333" spans="1:12" s="34" customFormat="1" ht="15.75">
      <c r="A333" s="241"/>
      <c r="B333" s="241"/>
      <c r="C333" s="330"/>
      <c r="D333" s="334"/>
      <c r="E333" s="337"/>
      <c r="F333" s="340"/>
      <c r="G333" s="336"/>
      <c r="H333" s="336"/>
      <c r="I333" s="332"/>
    </row>
    <row r="334" spans="1:12" s="34" customFormat="1" ht="15.75" customHeight="1">
      <c r="A334" s="406"/>
      <c r="B334" s="241"/>
      <c r="C334" s="330"/>
      <c r="D334" s="380" t="s">
        <v>307</v>
      </c>
      <c r="E334" s="518" t="s">
        <v>308</v>
      </c>
      <c r="F334" s="519"/>
      <c r="G334" s="332">
        <f>SUM(G337)</f>
        <v>6636.14</v>
      </c>
      <c r="H334" s="332">
        <f>SUM(H337)</f>
        <v>0</v>
      </c>
      <c r="I334" s="332">
        <f>+I335</f>
        <v>6636.14</v>
      </c>
    </row>
    <row r="335" spans="1:12" s="34" customFormat="1" ht="31.5">
      <c r="A335" s="490"/>
      <c r="B335" s="241"/>
      <c r="C335" s="330"/>
      <c r="D335" s="330"/>
      <c r="E335" s="241" t="s">
        <v>309</v>
      </c>
      <c r="F335" s="340" t="s">
        <v>310</v>
      </c>
      <c r="G335" s="332">
        <f>G336</f>
        <v>6636.14</v>
      </c>
      <c r="H335" s="332">
        <f>H336</f>
        <v>0</v>
      </c>
      <c r="I335" s="332">
        <f>+I336</f>
        <v>6636.14</v>
      </c>
    </row>
    <row r="336" spans="1:12" s="34" customFormat="1" ht="15.75">
      <c r="A336" s="491"/>
      <c r="B336" s="241"/>
      <c r="C336" s="330"/>
      <c r="D336" s="330"/>
      <c r="E336" s="330"/>
      <c r="F336" s="340" t="s">
        <v>163</v>
      </c>
      <c r="G336" s="332">
        <f>G337</f>
        <v>6636.14</v>
      </c>
      <c r="H336" s="332">
        <f>H337</f>
        <v>0</v>
      </c>
      <c r="I336" s="332">
        <f>+I337</f>
        <v>6636.14</v>
      </c>
    </row>
    <row r="337" spans="1:9" s="34" customFormat="1" ht="15.75">
      <c r="A337" s="155" t="s">
        <v>120</v>
      </c>
      <c r="B337" s="241"/>
      <c r="C337" s="330"/>
      <c r="D337" s="334"/>
      <c r="E337" s="335"/>
      <c r="F337" s="340" t="s">
        <v>10</v>
      </c>
      <c r="G337" s="336">
        <f>SUM(G338)</f>
        <v>6636.14</v>
      </c>
      <c r="H337" s="336">
        <f>SUM(H338)</f>
        <v>0</v>
      </c>
      <c r="I337" s="332">
        <f>+I338</f>
        <v>6636.14</v>
      </c>
    </row>
    <row r="338" spans="1:9" s="34" customFormat="1" ht="15.75">
      <c r="A338" s="241"/>
      <c r="B338" s="241" t="s">
        <v>99</v>
      </c>
      <c r="C338" s="330"/>
      <c r="D338" s="334"/>
      <c r="E338" s="335"/>
      <c r="F338" s="340" t="s">
        <v>100</v>
      </c>
      <c r="G338" s="336">
        <v>6636.14</v>
      </c>
      <c r="H338" s="336">
        <f>+I338-G338</f>
        <v>0</v>
      </c>
      <c r="I338" s="332">
        <v>6636.14</v>
      </c>
    </row>
    <row r="339" spans="1:9" s="34" customFormat="1" ht="15.75">
      <c r="A339" s="3"/>
      <c r="B339" s="16"/>
      <c r="C339" s="17"/>
      <c r="D339" s="11"/>
      <c r="E339" s="12"/>
      <c r="F339" s="13"/>
      <c r="G339" s="14"/>
      <c r="H339" s="15"/>
      <c r="I339" s="15"/>
    </row>
    <row r="340" spans="1:9" s="34" customFormat="1" ht="15.75">
      <c r="A340" s="26"/>
      <c r="B340" s="26"/>
      <c r="C340" s="27"/>
      <c r="D340" s="53"/>
      <c r="E340" s="54"/>
      <c r="F340" s="55" t="s">
        <v>311</v>
      </c>
      <c r="G340" s="56">
        <f>SUM(G341)</f>
        <v>607206.85</v>
      </c>
      <c r="H340" s="56">
        <f>SUM(H341)</f>
        <v>-179708.59000000003</v>
      </c>
      <c r="I340" s="56">
        <f>SUM(I341)</f>
        <v>409444.36</v>
      </c>
    </row>
    <row r="341" spans="1:9" s="34" customFormat="1" ht="15.75" customHeight="1">
      <c r="A341" s="29"/>
      <c r="B341" s="29"/>
      <c r="C341" s="30"/>
      <c r="D341" s="58"/>
      <c r="E341" s="58"/>
      <c r="F341" s="59" t="s">
        <v>312</v>
      </c>
      <c r="G341" s="60">
        <f>G342+G448+G492+G408</f>
        <v>607206.85</v>
      </c>
      <c r="H341" s="60">
        <f>H342+H448+H492+H408</f>
        <v>-179708.59000000003</v>
      </c>
      <c r="I341" s="60">
        <f>I342+I448+I492+I40+I408</f>
        <v>409444.36</v>
      </c>
    </row>
    <row r="342" spans="1:9" s="34" customFormat="1" ht="31.5">
      <c r="A342" s="85"/>
      <c r="B342" s="85"/>
      <c r="C342" s="86"/>
      <c r="D342" s="86"/>
      <c r="E342" s="86"/>
      <c r="F342" s="89" t="s">
        <v>313</v>
      </c>
      <c r="G342" s="90">
        <f>G343+G351+G364+G384+G392+G399</f>
        <v>73528.44</v>
      </c>
      <c r="H342" s="90">
        <f>H343+H351+H364+H384+H392+H399</f>
        <v>675.46000000000322</v>
      </c>
      <c r="I342" s="90">
        <f>I343+I351+I364+I384+I392+I399</f>
        <v>55450</v>
      </c>
    </row>
    <row r="343" spans="1:9" s="34" customFormat="1" ht="15.75" customHeight="1">
      <c r="A343" s="241"/>
      <c r="B343" s="434"/>
      <c r="C343" s="435"/>
      <c r="D343" s="436" t="s">
        <v>314</v>
      </c>
      <c r="E343" s="520" t="s">
        <v>334</v>
      </c>
      <c r="F343" s="521"/>
      <c r="G343" s="332">
        <f t="shared" ref="G343:H346" si="24">G344</f>
        <v>7963.37</v>
      </c>
      <c r="H343" s="332">
        <f t="shared" si="24"/>
        <v>4536.63</v>
      </c>
      <c r="I343" s="332">
        <f>+I344</f>
        <v>12500</v>
      </c>
    </row>
    <row r="344" spans="1:9" s="34" customFormat="1" ht="15.75">
      <c r="A344" s="241"/>
      <c r="B344" s="241"/>
      <c r="C344" s="330"/>
      <c r="D344" s="330"/>
      <c r="E344" s="241" t="s">
        <v>335</v>
      </c>
      <c r="F344" s="353" t="s">
        <v>336</v>
      </c>
      <c r="G344" s="332">
        <f t="shared" si="24"/>
        <v>7963.37</v>
      </c>
      <c r="H344" s="332">
        <f t="shared" si="24"/>
        <v>4536.63</v>
      </c>
      <c r="I344" s="332">
        <f>+I345</f>
        <v>12500</v>
      </c>
    </row>
    <row r="345" spans="1:9" s="34" customFormat="1" ht="15.75">
      <c r="A345" s="241"/>
      <c r="B345" s="241"/>
      <c r="C345" s="330"/>
      <c r="D345" s="330"/>
      <c r="E345" s="330"/>
      <c r="F345" s="340" t="s">
        <v>132</v>
      </c>
      <c r="G345" s="332">
        <f t="shared" si="24"/>
        <v>7963.37</v>
      </c>
      <c r="H345" s="332">
        <f t="shared" si="24"/>
        <v>4536.63</v>
      </c>
      <c r="I345" s="332">
        <f>+I346</f>
        <v>12500</v>
      </c>
    </row>
    <row r="346" spans="1:9" s="34" customFormat="1" ht="15.75">
      <c r="A346" s="241" t="s">
        <v>120</v>
      </c>
      <c r="B346" s="241"/>
      <c r="C346" s="330"/>
      <c r="D346" s="334"/>
      <c r="E346" s="335"/>
      <c r="F346" s="340" t="s">
        <v>10</v>
      </c>
      <c r="G346" s="336">
        <f t="shared" si="24"/>
        <v>7963.37</v>
      </c>
      <c r="H346" s="336">
        <f t="shared" si="24"/>
        <v>4536.63</v>
      </c>
      <c r="I346" s="332">
        <f>+I347</f>
        <v>12500</v>
      </c>
    </row>
    <row r="347" spans="1:9" s="34" customFormat="1" ht="15.75">
      <c r="A347" s="241"/>
      <c r="B347" s="241" t="s">
        <v>89</v>
      </c>
      <c r="C347" s="330"/>
      <c r="D347" s="334"/>
      <c r="E347" s="335"/>
      <c r="F347" s="340" t="s">
        <v>90</v>
      </c>
      <c r="G347" s="336">
        <v>7963.37</v>
      </c>
      <c r="H347" s="336">
        <f>+I347-G347</f>
        <v>4536.63</v>
      </c>
      <c r="I347" s="332">
        <v>12500</v>
      </c>
    </row>
    <row r="348" spans="1:9" s="34" customFormat="1" ht="15.75" hidden="1">
      <c r="A348" s="492"/>
      <c r="B348" s="241"/>
      <c r="C348" s="330"/>
      <c r="D348" s="335" t="s">
        <v>189</v>
      </c>
      <c r="E348" s="335"/>
      <c r="F348" s="338" t="s">
        <v>190</v>
      </c>
      <c r="G348" s="339">
        <f>G349</f>
        <v>40000</v>
      </c>
      <c r="H348" s="339">
        <f>H349</f>
        <v>-20000</v>
      </c>
      <c r="I348" s="400">
        <f t="shared" ref="I348:I382" si="25">G348+H348</f>
        <v>20000</v>
      </c>
    </row>
    <row r="349" spans="1:9" s="34" customFormat="1" ht="15.75" hidden="1">
      <c r="A349" s="492"/>
      <c r="B349" s="241"/>
      <c r="C349" s="330"/>
      <c r="D349" s="334"/>
      <c r="E349" s="335" t="s">
        <v>324</v>
      </c>
      <c r="F349" s="338" t="s">
        <v>438</v>
      </c>
      <c r="G349" s="339">
        <v>40000</v>
      </c>
      <c r="H349" s="339">
        <v>-20000</v>
      </c>
      <c r="I349" s="400">
        <f t="shared" si="25"/>
        <v>20000</v>
      </c>
    </row>
    <row r="350" spans="1:9" s="34" customFormat="1" ht="15.75">
      <c r="A350" s="492"/>
      <c r="B350" s="241"/>
      <c r="C350" s="330"/>
      <c r="D350" s="334"/>
      <c r="E350" s="335"/>
      <c r="F350" s="338"/>
      <c r="G350" s="339"/>
      <c r="H350" s="351"/>
      <c r="I350" s="400"/>
    </row>
    <row r="351" spans="1:9" s="34" customFormat="1" ht="15.75" customHeight="1">
      <c r="A351" s="241"/>
      <c r="B351" s="241"/>
      <c r="C351" s="330"/>
      <c r="D351" s="436" t="s">
        <v>321</v>
      </c>
      <c r="E351" s="522" t="s">
        <v>371</v>
      </c>
      <c r="F351" s="523"/>
      <c r="G351" s="437">
        <f>G352</f>
        <v>24553.72</v>
      </c>
      <c r="H351" s="437">
        <f>H352</f>
        <v>9545.7200000000012</v>
      </c>
      <c r="I351" s="437">
        <f>+I352</f>
        <v>17000</v>
      </c>
    </row>
    <row r="352" spans="1:9" s="34" customFormat="1" ht="15.75">
      <c r="A352" s="241"/>
      <c r="B352" s="241"/>
      <c r="C352" s="330"/>
      <c r="D352" s="330"/>
      <c r="E352" s="241" t="s">
        <v>329</v>
      </c>
      <c r="F352" s="381" t="s">
        <v>330</v>
      </c>
      <c r="G352" s="332">
        <f>G354</f>
        <v>24553.72</v>
      </c>
      <c r="H352" s="332">
        <f>H354</f>
        <v>9545.7200000000012</v>
      </c>
      <c r="I352" s="332">
        <f>+I353+I354</f>
        <v>17000</v>
      </c>
    </row>
    <row r="353" spans="1:9" s="34" customFormat="1" ht="15.75">
      <c r="A353" s="241"/>
      <c r="B353" s="241"/>
      <c r="C353" s="330"/>
      <c r="D353" s="330"/>
      <c r="E353" s="241"/>
      <c r="F353" s="340" t="s">
        <v>163</v>
      </c>
      <c r="G353" s="332">
        <v>0</v>
      </c>
      <c r="H353" s="332">
        <f>+G353-I353</f>
        <v>-1992</v>
      </c>
      <c r="I353" s="332">
        <f>+I355-I354</f>
        <v>1992</v>
      </c>
    </row>
    <row r="354" spans="1:9" s="34" customFormat="1" ht="15.75">
      <c r="A354" s="241"/>
      <c r="B354" s="241"/>
      <c r="C354" s="330"/>
      <c r="D354" s="330"/>
      <c r="E354" s="330"/>
      <c r="F354" s="340" t="s">
        <v>132</v>
      </c>
      <c r="G354" s="332">
        <f>G355+G361</f>
        <v>24553.72</v>
      </c>
      <c r="H354" s="332">
        <f>+G354-I354</f>
        <v>9545.7200000000012</v>
      </c>
      <c r="I354" s="332">
        <v>15008</v>
      </c>
    </row>
    <row r="355" spans="1:9" s="34" customFormat="1" ht="15.75">
      <c r="A355" s="241" t="s">
        <v>120</v>
      </c>
      <c r="B355" s="241"/>
      <c r="C355" s="330"/>
      <c r="D355" s="334"/>
      <c r="E355" s="335"/>
      <c r="F355" s="340" t="s">
        <v>10</v>
      </c>
      <c r="G355" s="336">
        <f>SUM(G356)</f>
        <v>23890.11</v>
      </c>
      <c r="H355" s="336">
        <f>SUM(H356)</f>
        <v>-6890.1100000000006</v>
      </c>
      <c r="I355" s="332">
        <f>+I356</f>
        <v>17000</v>
      </c>
    </row>
    <row r="356" spans="1:9" s="34" customFormat="1" ht="15.75">
      <c r="A356" s="241"/>
      <c r="B356" s="241" t="s">
        <v>89</v>
      </c>
      <c r="C356" s="330"/>
      <c r="D356" s="334"/>
      <c r="E356" s="335"/>
      <c r="F356" s="340" t="s">
        <v>90</v>
      </c>
      <c r="G356" s="336">
        <v>23890.11</v>
      </c>
      <c r="H356" s="336">
        <f>+I356-G356</f>
        <v>-6890.1100000000006</v>
      </c>
      <c r="I356" s="332">
        <v>17000</v>
      </c>
    </row>
    <row r="357" spans="1:9" s="34" customFormat="1" ht="15.75" hidden="1">
      <c r="A357" s="408"/>
      <c r="B357" s="241"/>
      <c r="C357" s="330"/>
      <c r="D357" s="335" t="s">
        <v>189</v>
      </c>
      <c r="E357" s="335"/>
      <c r="F357" s="338" t="s">
        <v>190</v>
      </c>
      <c r="G357" s="339">
        <f>G358</f>
        <v>110000</v>
      </c>
      <c r="H357" s="339">
        <f>H358</f>
        <v>20000</v>
      </c>
      <c r="I357" s="400">
        <f t="shared" si="25"/>
        <v>130000</v>
      </c>
    </row>
    <row r="358" spans="1:9" s="34" customFormat="1" ht="15.75" hidden="1">
      <c r="A358" s="241"/>
      <c r="B358" s="241"/>
      <c r="C358" s="330"/>
      <c r="D358" s="334"/>
      <c r="E358" s="335" t="s">
        <v>324</v>
      </c>
      <c r="F358" s="338" t="s">
        <v>325</v>
      </c>
      <c r="G358" s="339">
        <v>110000</v>
      </c>
      <c r="H358" s="339">
        <v>20000</v>
      </c>
      <c r="I358" s="400">
        <f t="shared" si="25"/>
        <v>130000</v>
      </c>
    </row>
    <row r="359" spans="1:9" s="34" customFormat="1" ht="15.75" hidden="1">
      <c r="A359" s="241"/>
      <c r="B359" s="241"/>
      <c r="C359" s="330"/>
      <c r="D359" s="335" t="s">
        <v>220</v>
      </c>
      <c r="E359" s="337"/>
      <c r="F359" s="338" t="s">
        <v>221</v>
      </c>
      <c r="G359" s="339">
        <f>G360</f>
        <v>25000</v>
      </c>
      <c r="H359" s="339">
        <f>H360</f>
        <v>0</v>
      </c>
      <c r="I359" s="400">
        <f t="shared" si="25"/>
        <v>25000</v>
      </c>
    </row>
    <row r="360" spans="1:9" s="34" customFormat="1" ht="15.75" hidden="1">
      <c r="A360" s="241"/>
      <c r="B360" s="241"/>
      <c r="C360" s="330"/>
      <c r="D360" s="334"/>
      <c r="E360" s="337" t="s">
        <v>331</v>
      </c>
      <c r="F360" s="338" t="s">
        <v>332</v>
      </c>
      <c r="G360" s="339">
        <v>25000</v>
      </c>
      <c r="H360" s="339">
        <v>0</v>
      </c>
      <c r="I360" s="400">
        <f t="shared" si="25"/>
        <v>25000</v>
      </c>
    </row>
    <row r="361" spans="1:9" s="34" customFormat="1" ht="15.75">
      <c r="A361" s="241" t="s">
        <v>159</v>
      </c>
      <c r="B361" s="241"/>
      <c r="C361" s="241"/>
      <c r="D361" s="334"/>
      <c r="E361" s="333"/>
      <c r="F361" s="331" t="s">
        <v>11</v>
      </c>
      <c r="G361" s="336">
        <f>G362</f>
        <v>663.61</v>
      </c>
      <c r="H361" s="336">
        <f>H362</f>
        <v>-663.61</v>
      </c>
      <c r="I361" s="332">
        <f>+I362</f>
        <v>0</v>
      </c>
    </row>
    <row r="362" spans="1:9" s="34" customFormat="1" ht="15.75">
      <c r="A362" s="241"/>
      <c r="B362" s="408" t="s">
        <v>101</v>
      </c>
      <c r="C362" s="408"/>
      <c r="D362" s="408"/>
      <c r="E362" s="408"/>
      <c r="F362" s="340" t="s">
        <v>102</v>
      </c>
      <c r="G362" s="410">
        <v>663.61</v>
      </c>
      <c r="H362" s="410">
        <f>+I362-G362</f>
        <v>-663.61</v>
      </c>
      <c r="I362" s="332">
        <v>0</v>
      </c>
    </row>
    <row r="363" spans="1:9" s="34" customFormat="1" ht="15.75">
      <c r="A363" s="241"/>
      <c r="B363" s="408"/>
      <c r="C363" s="438"/>
      <c r="D363" s="439"/>
      <c r="E363" s="438"/>
      <c r="F363" s="440"/>
      <c r="G363" s="441"/>
      <c r="H363" s="441"/>
      <c r="I363" s="400"/>
    </row>
    <row r="364" spans="1:9" s="34" customFormat="1" ht="17.100000000000001" customHeight="1">
      <c r="A364" s="330"/>
      <c r="B364" s="241"/>
      <c r="C364" s="435"/>
      <c r="D364" s="436" t="s">
        <v>328</v>
      </c>
      <c r="E364" s="520" t="s">
        <v>322</v>
      </c>
      <c r="F364" s="521"/>
      <c r="G364" s="437">
        <f>+G368+G376</f>
        <v>23093.77</v>
      </c>
      <c r="H364" s="437">
        <f>+H368+H376</f>
        <v>-4843.7699999999986</v>
      </c>
      <c r="I364" s="437">
        <f>+I368+I376</f>
        <v>18250</v>
      </c>
    </row>
    <row r="365" spans="1:9" s="43" customFormat="1" ht="15.75" hidden="1">
      <c r="A365" s="241"/>
      <c r="B365" s="334"/>
      <c r="C365" s="335"/>
      <c r="D365" s="335" t="s">
        <v>343</v>
      </c>
      <c r="E365" s="335"/>
      <c r="F365" s="338" t="s">
        <v>436</v>
      </c>
      <c r="G365" s="339">
        <v>0</v>
      </c>
      <c r="H365" s="351">
        <f>H366</f>
        <v>350</v>
      </c>
      <c r="I365" s="400">
        <f t="shared" si="25"/>
        <v>350</v>
      </c>
    </row>
    <row r="366" spans="1:9" s="43" customFormat="1" ht="15.75" hidden="1">
      <c r="A366" s="241"/>
      <c r="B366" s="334"/>
      <c r="C366" s="335"/>
      <c r="D366" s="335"/>
      <c r="E366" s="335" t="s">
        <v>434</v>
      </c>
      <c r="F366" s="338" t="s">
        <v>437</v>
      </c>
      <c r="G366" s="339">
        <v>0</v>
      </c>
      <c r="H366" s="351">
        <v>350</v>
      </c>
      <c r="I366" s="400">
        <f t="shared" si="25"/>
        <v>350</v>
      </c>
    </row>
    <row r="367" spans="1:9" s="43" customFormat="1" ht="15.75">
      <c r="A367" s="241"/>
      <c r="B367" s="334"/>
      <c r="C367" s="335"/>
      <c r="D367" s="335"/>
      <c r="E367" s="335"/>
      <c r="F367" s="338"/>
      <c r="G367" s="339"/>
      <c r="H367" s="351"/>
      <c r="I367" s="400"/>
    </row>
    <row r="368" spans="1:9" s="43" customFormat="1" ht="31.5">
      <c r="A368" s="241"/>
      <c r="B368" s="241"/>
      <c r="C368" s="330"/>
      <c r="D368" s="334"/>
      <c r="E368" s="334" t="s">
        <v>161</v>
      </c>
      <c r="F368" s="331" t="s">
        <v>323</v>
      </c>
      <c r="G368" s="332">
        <f t="shared" ref="G368:H369" si="26">G369</f>
        <v>21766.54</v>
      </c>
      <c r="H368" s="332">
        <f t="shared" si="26"/>
        <v>-4466.5399999999991</v>
      </c>
      <c r="I368" s="332">
        <f>+I369</f>
        <v>17300</v>
      </c>
    </row>
    <row r="369" spans="1:10" s="34" customFormat="1" ht="15.75">
      <c r="A369" s="241"/>
      <c r="B369" s="241"/>
      <c r="C369" s="330"/>
      <c r="D369" s="334"/>
      <c r="E369" s="335"/>
      <c r="F369" s="340" t="s">
        <v>132</v>
      </c>
      <c r="G369" s="332">
        <f t="shared" si="26"/>
        <v>21766.54</v>
      </c>
      <c r="H369" s="332">
        <f t="shared" si="26"/>
        <v>-4466.5399999999991</v>
      </c>
      <c r="I369" s="332">
        <f>+I370</f>
        <v>17300</v>
      </c>
    </row>
    <row r="370" spans="1:10" s="34" customFormat="1" ht="15.75">
      <c r="A370" s="241" t="s">
        <v>120</v>
      </c>
      <c r="B370" s="241"/>
      <c r="C370" s="330"/>
      <c r="D370" s="334"/>
      <c r="E370" s="335"/>
      <c r="F370" s="340" t="s">
        <v>10</v>
      </c>
      <c r="G370" s="336">
        <f>+G371+G372</f>
        <v>21766.54</v>
      </c>
      <c r="H370" s="336">
        <f>+H371+H372</f>
        <v>-4466.5399999999991</v>
      </c>
      <c r="I370" s="332">
        <f>+I371+I372</f>
        <v>17300</v>
      </c>
    </row>
    <row r="371" spans="1:10" s="34" customFormat="1" ht="15.75">
      <c r="A371" s="241"/>
      <c r="B371" s="241" t="s">
        <v>87</v>
      </c>
      <c r="C371" s="330"/>
      <c r="D371" s="334"/>
      <c r="E371" s="335"/>
      <c r="F371" s="340" t="s">
        <v>88</v>
      </c>
      <c r="G371" s="336">
        <v>13537.73</v>
      </c>
      <c r="H371" s="336">
        <f>+I371-G371</f>
        <v>-387.72999999999956</v>
      </c>
      <c r="I371" s="332">
        <v>13150</v>
      </c>
    </row>
    <row r="372" spans="1:10" s="34" customFormat="1" ht="17.100000000000001" customHeight="1">
      <c r="A372" s="241"/>
      <c r="B372" s="241" t="s">
        <v>89</v>
      </c>
      <c r="C372" s="330"/>
      <c r="D372" s="334"/>
      <c r="E372" s="335"/>
      <c r="F372" s="340" t="s">
        <v>90</v>
      </c>
      <c r="G372" s="336">
        <v>8228.81</v>
      </c>
      <c r="H372" s="336">
        <f>+I372-G372</f>
        <v>-4078.8099999999995</v>
      </c>
      <c r="I372" s="332">
        <v>4150</v>
      </c>
      <c r="J372" s="315"/>
    </row>
    <row r="373" spans="1:10" s="34" customFormat="1" ht="15.75" hidden="1">
      <c r="A373" s="241"/>
      <c r="B373" s="334"/>
      <c r="C373" s="335"/>
      <c r="D373" s="335" t="s">
        <v>123</v>
      </c>
      <c r="E373" s="335"/>
      <c r="F373" s="338" t="s">
        <v>92</v>
      </c>
      <c r="G373" s="339">
        <f>G374</f>
        <v>10000</v>
      </c>
      <c r="H373" s="339">
        <f>H374</f>
        <v>-5000</v>
      </c>
      <c r="I373" s="400">
        <f t="shared" si="25"/>
        <v>5000</v>
      </c>
    </row>
    <row r="374" spans="1:10" s="34" customFormat="1" ht="15.75" hidden="1">
      <c r="A374" s="241"/>
      <c r="B374" s="334"/>
      <c r="C374" s="335"/>
      <c r="D374" s="334"/>
      <c r="E374" s="335" t="s">
        <v>124</v>
      </c>
      <c r="F374" s="338" t="s">
        <v>326</v>
      </c>
      <c r="G374" s="339">
        <v>10000</v>
      </c>
      <c r="H374" s="339">
        <v>-5000</v>
      </c>
      <c r="I374" s="379">
        <f t="shared" si="25"/>
        <v>5000</v>
      </c>
    </row>
    <row r="375" spans="1:10" s="34" customFormat="1" ht="15.75">
      <c r="A375" s="241"/>
      <c r="B375" s="334"/>
      <c r="C375" s="335"/>
      <c r="D375" s="334"/>
      <c r="E375" s="335"/>
      <c r="F375" s="338"/>
      <c r="G375" s="339"/>
      <c r="H375" s="339"/>
      <c r="I375" s="379"/>
    </row>
    <row r="376" spans="1:10" s="43" customFormat="1" ht="15.75">
      <c r="A376" s="241"/>
      <c r="B376" s="241"/>
      <c r="C376" s="330"/>
      <c r="D376" s="334"/>
      <c r="E376" s="334" t="s">
        <v>198</v>
      </c>
      <c r="F376" s="381" t="s">
        <v>199</v>
      </c>
      <c r="G376" s="332">
        <f>G378</f>
        <v>1327.23</v>
      </c>
      <c r="H376" s="332">
        <f>+I376-G376</f>
        <v>-377.23</v>
      </c>
      <c r="I376" s="332">
        <f>+I377+I378</f>
        <v>950</v>
      </c>
    </row>
    <row r="377" spans="1:10" s="43" customFormat="1" ht="15.75">
      <c r="A377" s="241"/>
      <c r="B377" s="241"/>
      <c r="C377" s="330"/>
      <c r="D377" s="334"/>
      <c r="E377" s="334"/>
      <c r="F377" s="343" t="s">
        <v>158</v>
      </c>
      <c r="G377" s="332">
        <v>0</v>
      </c>
      <c r="H377" s="332">
        <f>+I377-G377</f>
        <v>950</v>
      </c>
      <c r="I377" s="332">
        <v>950</v>
      </c>
    </row>
    <row r="378" spans="1:10" s="34" customFormat="1" ht="15.75">
      <c r="A378" s="241"/>
      <c r="B378" s="241"/>
      <c r="C378" s="330"/>
      <c r="D378" s="334"/>
      <c r="E378" s="335"/>
      <c r="F378" s="340" t="s">
        <v>132</v>
      </c>
      <c r="G378" s="332">
        <f>G379</f>
        <v>1327.23</v>
      </c>
      <c r="H378" s="332">
        <f>+I378-G378</f>
        <v>-1327.23</v>
      </c>
      <c r="I378" s="332">
        <v>0</v>
      </c>
    </row>
    <row r="379" spans="1:10" s="34" customFormat="1" ht="15.75">
      <c r="A379" s="334" t="s">
        <v>120</v>
      </c>
      <c r="B379" s="241"/>
      <c r="C379" s="330"/>
      <c r="D379" s="334"/>
      <c r="E379" s="335"/>
      <c r="F379" s="340" t="s">
        <v>10</v>
      </c>
      <c r="G379" s="336">
        <f>SUM(G380)</f>
        <v>1327.23</v>
      </c>
      <c r="H379" s="336">
        <f>SUM(H380)</f>
        <v>-377.23</v>
      </c>
      <c r="I379" s="332">
        <f t="shared" si="25"/>
        <v>950</v>
      </c>
    </row>
    <row r="380" spans="1:10" s="34" customFormat="1" ht="15.75" customHeight="1">
      <c r="A380" s="334"/>
      <c r="B380" s="241" t="s">
        <v>89</v>
      </c>
      <c r="C380" s="330"/>
      <c r="D380" s="334"/>
      <c r="E380" s="335"/>
      <c r="F380" s="340" t="s">
        <v>90</v>
      </c>
      <c r="G380" s="336">
        <v>1327.23</v>
      </c>
      <c r="H380" s="336">
        <f>+I380-G380</f>
        <v>-377.23</v>
      </c>
      <c r="I380" s="332">
        <v>950</v>
      </c>
    </row>
    <row r="381" spans="1:10" s="34" customFormat="1" ht="15.75" hidden="1">
      <c r="A381" s="334"/>
      <c r="B381" s="241"/>
      <c r="C381" s="330"/>
      <c r="D381" s="335" t="s">
        <v>200</v>
      </c>
      <c r="E381" s="337"/>
      <c r="F381" s="338" t="s">
        <v>201</v>
      </c>
      <c r="G381" s="339">
        <f>G382</f>
        <v>7000</v>
      </c>
      <c r="H381" s="339">
        <f>H382</f>
        <v>3000</v>
      </c>
      <c r="I381" s="400">
        <f t="shared" si="25"/>
        <v>10000</v>
      </c>
    </row>
    <row r="382" spans="1:10" s="34" customFormat="1" ht="15.75" hidden="1">
      <c r="A382" s="334"/>
      <c r="B382" s="241"/>
      <c r="C382" s="330"/>
      <c r="D382" s="334"/>
      <c r="E382" s="337" t="s">
        <v>204</v>
      </c>
      <c r="F382" s="338" t="s">
        <v>327</v>
      </c>
      <c r="G382" s="339">
        <v>7000</v>
      </c>
      <c r="H382" s="339">
        <v>3000</v>
      </c>
      <c r="I382" s="400">
        <f t="shared" si="25"/>
        <v>10000</v>
      </c>
    </row>
    <row r="383" spans="1:10" s="34" customFormat="1" ht="15.75">
      <c r="A383" s="334"/>
      <c r="B383" s="241"/>
      <c r="C383" s="330"/>
      <c r="D383" s="334"/>
      <c r="E383" s="337"/>
      <c r="F383" s="338"/>
      <c r="G383" s="339"/>
      <c r="H383" s="351"/>
      <c r="I383" s="400"/>
    </row>
    <row r="384" spans="1:10" s="34" customFormat="1" ht="15.75" customHeight="1">
      <c r="A384" s="434"/>
      <c r="B384" s="434"/>
      <c r="C384" s="435"/>
      <c r="D384" s="436" t="s">
        <v>333</v>
      </c>
      <c r="E384" s="520" t="s">
        <v>315</v>
      </c>
      <c r="F384" s="521"/>
      <c r="G384" s="437">
        <f t="shared" ref="G384:H386" si="27">G385</f>
        <v>4645.3</v>
      </c>
      <c r="H384" s="437">
        <f t="shared" si="27"/>
        <v>2554.6999999999998</v>
      </c>
      <c r="I384" s="437">
        <f>+I385</f>
        <v>7200</v>
      </c>
    </row>
    <row r="385" spans="1:56" s="34" customFormat="1" ht="15.75">
      <c r="A385" s="241"/>
      <c r="B385" s="241"/>
      <c r="C385" s="330"/>
      <c r="D385" s="330"/>
      <c r="E385" s="241" t="s">
        <v>316</v>
      </c>
      <c r="F385" s="353" t="s">
        <v>317</v>
      </c>
      <c r="G385" s="332">
        <f t="shared" si="27"/>
        <v>4645.3</v>
      </c>
      <c r="H385" s="332">
        <f t="shared" si="27"/>
        <v>2554.6999999999998</v>
      </c>
      <c r="I385" s="332">
        <f>+I386</f>
        <v>7200</v>
      </c>
    </row>
    <row r="386" spans="1:56" s="34" customFormat="1" ht="15.75">
      <c r="A386" s="241"/>
      <c r="B386" s="241"/>
      <c r="C386" s="330"/>
      <c r="D386" s="330"/>
      <c r="E386" s="330"/>
      <c r="F386" s="340" t="s">
        <v>163</v>
      </c>
      <c r="G386" s="332">
        <f t="shared" si="27"/>
        <v>4645.3</v>
      </c>
      <c r="H386" s="332">
        <f t="shared" si="27"/>
        <v>2554.6999999999998</v>
      </c>
      <c r="I386" s="332">
        <f>+I387</f>
        <v>7200</v>
      </c>
    </row>
    <row r="387" spans="1:56" s="242" customFormat="1" ht="13.5" customHeight="1">
      <c r="A387" s="241" t="s">
        <v>120</v>
      </c>
      <c r="B387" s="241"/>
      <c r="C387" s="330"/>
      <c r="D387" s="334"/>
      <c r="E387" s="335"/>
      <c r="F387" s="331" t="s">
        <v>10</v>
      </c>
      <c r="G387" s="336">
        <f>SUM(G388)+G391</f>
        <v>4645.3</v>
      </c>
      <c r="H387" s="336">
        <f>SUM(H388)+H391</f>
        <v>2554.6999999999998</v>
      </c>
      <c r="I387" s="332">
        <f>+I388</f>
        <v>7200</v>
      </c>
      <c r="J387" s="280"/>
      <c r="K387" s="280"/>
      <c r="L387" s="280"/>
      <c r="M387" s="280"/>
      <c r="N387" s="280"/>
      <c r="O387" s="280"/>
      <c r="P387" s="280"/>
      <c r="Q387" s="280"/>
      <c r="R387" s="280"/>
      <c r="S387" s="280"/>
      <c r="T387" s="280"/>
      <c r="U387" s="280"/>
      <c r="V387" s="280"/>
      <c r="W387" s="280"/>
      <c r="X387" s="280"/>
      <c r="Y387" s="280"/>
      <c r="Z387" s="280"/>
      <c r="AA387" s="280"/>
      <c r="AB387" s="280"/>
      <c r="AC387" s="280"/>
      <c r="AD387" s="280"/>
      <c r="AE387" s="280"/>
      <c r="AF387" s="280"/>
      <c r="AG387" s="280"/>
      <c r="AH387" s="280"/>
      <c r="AI387" s="280"/>
      <c r="AJ387" s="280"/>
      <c r="AK387" s="280"/>
      <c r="AL387" s="280"/>
      <c r="AM387" s="280"/>
      <c r="AN387" s="280"/>
      <c r="AO387" s="280"/>
      <c r="AP387" s="280"/>
      <c r="AQ387" s="280"/>
      <c r="AR387" s="280"/>
      <c r="AS387" s="280"/>
      <c r="AT387" s="280"/>
      <c r="AU387" s="280"/>
      <c r="AV387" s="280"/>
      <c r="AW387" s="280"/>
      <c r="AX387" s="280"/>
      <c r="AY387" s="280"/>
      <c r="AZ387" s="280"/>
      <c r="BA387" s="280"/>
      <c r="BB387" s="280"/>
      <c r="BC387" s="280"/>
      <c r="BD387" s="280"/>
    </row>
    <row r="388" spans="1:56" s="240" customFormat="1" ht="15.75" customHeight="1">
      <c r="A388" s="241"/>
      <c r="B388" s="241" t="s">
        <v>89</v>
      </c>
      <c r="C388" s="330"/>
      <c r="D388" s="334"/>
      <c r="E388" s="335"/>
      <c r="F388" s="331" t="s">
        <v>90</v>
      </c>
      <c r="G388" s="336">
        <v>4645.3</v>
      </c>
      <c r="H388" s="336">
        <f>+I388-G388</f>
        <v>2554.6999999999998</v>
      </c>
      <c r="I388" s="332">
        <v>7200</v>
      </c>
    </row>
    <row r="389" spans="1:56" s="240" customFormat="1" ht="15.75" hidden="1" customHeight="1">
      <c r="A389" s="408"/>
      <c r="B389" s="241"/>
      <c r="C389" s="330"/>
      <c r="D389" s="335" t="s">
        <v>220</v>
      </c>
      <c r="E389" s="335"/>
      <c r="F389" s="338" t="s">
        <v>221</v>
      </c>
      <c r="G389" s="339">
        <f>G390</f>
        <v>30000</v>
      </c>
      <c r="H389" s="339">
        <f>H390</f>
        <v>0</v>
      </c>
      <c r="I389" s="400">
        <f t="shared" ref="I389:I390" si="28">G389+H389</f>
        <v>30000</v>
      </c>
    </row>
    <row r="390" spans="1:56" s="240" customFormat="1" ht="15.75" hidden="1">
      <c r="A390" s="408"/>
      <c r="B390" s="241"/>
      <c r="C390" s="330"/>
      <c r="D390" s="334"/>
      <c r="E390" s="335" t="s">
        <v>318</v>
      </c>
      <c r="F390" s="338" t="s">
        <v>319</v>
      </c>
      <c r="G390" s="339">
        <v>30000</v>
      </c>
      <c r="H390" s="339">
        <v>0</v>
      </c>
      <c r="I390" s="400">
        <f t="shared" si="28"/>
        <v>30000</v>
      </c>
    </row>
    <row r="391" spans="1:56" s="240" customFormat="1" ht="17.100000000000001" customHeight="1">
      <c r="A391" s="408"/>
      <c r="B391" s="241"/>
      <c r="C391" s="241"/>
      <c r="D391" s="334"/>
      <c r="E391" s="334"/>
      <c r="F391" s="331"/>
      <c r="G391" s="336"/>
      <c r="H391" s="336"/>
      <c r="I391" s="400"/>
    </row>
    <row r="392" spans="1:56" s="240" customFormat="1" ht="15.75" customHeight="1">
      <c r="A392" s="408"/>
      <c r="B392" s="442"/>
      <c r="C392" s="443"/>
      <c r="D392" s="444" t="s">
        <v>320</v>
      </c>
      <c r="E392" s="526" t="s">
        <v>315</v>
      </c>
      <c r="F392" s="527"/>
      <c r="G392" s="445">
        <f>+G393</f>
        <v>11945.05</v>
      </c>
      <c r="H392" s="445">
        <f>H393</f>
        <v>-11945.05</v>
      </c>
      <c r="I392" s="437">
        <f>+I393</f>
        <v>0</v>
      </c>
    </row>
    <row r="393" spans="1:56" s="240" customFormat="1" ht="15.75">
      <c r="A393" s="442"/>
      <c r="B393" s="341"/>
      <c r="C393" s="345"/>
      <c r="D393" s="341"/>
      <c r="E393" s="341" t="s">
        <v>316</v>
      </c>
      <c r="F393" s="378" t="s">
        <v>317</v>
      </c>
      <c r="G393" s="377">
        <f>+G394+G395</f>
        <v>11945.05</v>
      </c>
      <c r="H393" s="377">
        <f>+H394+H395</f>
        <v>-11945.05</v>
      </c>
      <c r="I393" s="332">
        <f>+I394+I395</f>
        <v>0</v>
      </c>
    </row>
    <row r="394" spans="1:56" s="240" customFormat="1" ht="15.75">
      <c r="A394" s="341"/>
      <c r="B394" s="341"/>
      <c r="C394" s="345"/>
      <c r="D394" s="341"/>
      <c r="E394" s="345"/>
      <c r="F394" s="343" t="s">
        <v>158</v>
      </c>
      <c r="G394" s="377">
        <v>2654.45</v>
      </c>
      <c r="H394" s="377">
        <f>+I394-G394</f>
        <v>-2654.45</v>
      </c>
      <c r="I394" s="332">
        <v>0</v>
      </c>
    </row>
    <row r="395" spans="1:56" s="240" customFormat="1" ht="15.75">
      <c r="A395" s="341"/>
      <c r="B395" s="341"/>
      <c r="C395" s="345"/>
      <c r="D395" s="341"/>
      <c r="E395" s="345"/>
      <c r="F395" s="343" t="s">
        <v>165</v>
      </c>
      <c r="G395" s="377">
        <v>9290.6</v>
      </c>
      <c r="H395" s="377">
        <f>+I395-G395</f>
        <v>-9290.6</v>
      </c>
      <c r="I395" s="332">
        <v>0</v>
      </c>
    </row>
    <row r="396" spans="1:56" s="240" customFormat="1" ht="15.75">
      <c r="A396" s="334" t="s">
        <v>120</v>
      </c>
      <c r="B396" s="408"/>
      <c r="C396" s="409"/>
      <c r="D396" s="409"/>
      <c r="E396" s="409"/>
      <c r="F396" s="340" t="s">
        <v>10</v>
      </c>
      <c r="G396" s="377">
        <f>+G397</f>
        <v>11945.05</v>
      </c>
      <c r="H396" s="377">
        <f>+I396-G396</f>
        <v>-11945.05</v>
      </c>
      <c r="I396" s="332">
        <f>+I397</f>
        <v>0</v>
      </c>
    </row>
    <row r="397" spans="1:56" s="240" customFormat="1" ht="15.75">
      <c r="A397" s="334"/>
      <c r="B397" s="241" t="s">
        <v>95</v>
      </c>
      <c r="C397" s="330"/>
      <c r="D397" s="409"/>
      <c r="E397" s="409"/>
      <c r="F397" s="340" t="s">
        <v>255</v>
      </c>
      <c r="G397" s="377">
        <v>11945.05</v>
      </c>
      <c r="H397" s="377">
        <f>+I397-G397</f>
        <v>-11945.05</v>
      </c>
      <c r="I397" s="332">
        <v>0</v>
      </c>
    </row>
    <row r="398" spans="1:56" s="240" customFormat="1" ht="15.75">
      <c r="A398" s="334"/>
      <c r="B398" s="241"/>
      <c r="C398" s="330"/>
      <c r="D398" s="409"/>
      <c r="E398" s="409"/>
      <c r="F398" s="340"/>
      <c r="G398" s="377"/>
      <c r="H398" s="377"/>
      <c r="I398" s="332"/>
    </row>
    <row r="399" spans="1:56" s="240" customFormat="1" ht="15.75">
      <c r="A399" s="408"/>
      <c r="B399" s="442"/>
      <c r="C399" s="443"/>
      <c r="D399" s="444" t="s">
        <v>473</v>
      </c>
      <c r="E399" s="526" t="s">
        <v>103</v>
      </c>
      <c r="F399" s="527"/>
      <c r="G399" s="445">
        <f>+G400</f>
        <v>1327.23</v>
      </c>
      <c r="H399" s="445">
        <f>H400</f>
        <v>827.23</v>
      </c>
      <c r="I399" s="437">
        <f>+I400</f>
        <v>500</v>
      </c>
    </row>
    <row r="400" spans="1:56" s="240" customFormat="1" ht="15.75">
      <c r="A400" s="442"/>
      <c r="B400" s="341"/>
      <c r="C400" s="345"/>
      <c r="D400" s="341"/>
      <c r="E400" s="341" t="s">
        <v>154</v>
      </c>
      <c r="F400" s="378" t="s">
        <v>155</v>
      </c>
      <c r="G400" s="377">
        <f>+G401+G402</f>
        <v>1327.23</v>
      </c>
      <c r="H400" s="377">
        <f>+G400-I400</f>
        <v>827.23</v>
      </c>
      <c r="I400" s="332">
        <f>+I401+I402</f>
        <v>500</v>
      </c>
    </row>
    <row r="401" spans="1:177" s="240" customFormat="1" ht="15.75">
      <c r="A401" s="341"/>
      <c r="B401" s="341"/>
      <c r="C401" s="345"/>
      <c r="D401" s="341"/>
      <c r="E401" s="345"/>
      <c r="F401" s="343" t="s">
        <v>158</v>
      </c>
      <c r="G401" s="377">
        <v>0</v>
      </c>
      <c r="H401" s="377">
        <f>+G401-I401</f>
        <v>-500</v>
      </c>
      <c r="I401" s="332">
        <v>500</v>
      </c>
    </row>
    <row r="402" spans="1:177" s="240" customFormat="1" ht="15.75">
      <c r="A402" s="341"/>
      <c r="B402" s="341"/>
      <c r="C402" s="345"/>
      <c r="D402" s="341"/>
      <c r="E402" s="345"/>
      <c r="F402" s="343" t="s">
        <v>474</v>
      </c>
      <c r="G402" s="377">
        <v>1327.23</v>
      </c>
      <c r="H402" s="377">
        <f>+G402-I402</f>
        <v>1327.23</v>
      </c>
      <c r="I402" s="332">
        <v>0</v>
      </c>
    </row>
    <row r="403" spans="1:177" s="240" customFormat="1" ht="15.75">
      <c r="A403" s="341"/>
      <c r="B403" s="341"/>
      <c r="C403" s="345"/>
      <c r="D403" s="341"/>
      <c r="E403" s="345"/>
      <c r="F403" s="343" t="s">
        <v>165</v>
      </c>
      <c r="G403" s="377">
        <v>0</v>
      </c>
      <c r="H403" s="377">
        <v>0</v>
      </c>
      <c r="I403" s="332">
        <v>0</v>
      </c>
    </row>
    <row r="404" spans="1:177" s="240" customFormat="1" ht="15.75">
      <c r="A404" s="334" t="s">
        <v>159</v>
      </c>
      <c r="B404" s="408"/>
      <c r="C404" s="409"/>
      <c r="D404" s="409"/>
      <c r="E404" s="409"/>
      <c r="F404" s="340" t="s">
        <v>11</v>
      </c>
      <c r="G404" s="377">
        <f>+G405</f>
        <v>1327.23</v>
      </c>
      <c r="H404" s="377">
        <f>+I404-G404</f>
        <v>-827.23</v>
      </c>
      <c r="I404" s="332">
        <f>+I405</f>
        <v>500</v>
      </c>
    </row>
    <row r="405" spans="1:177" s="34" customFormat="1" ht="15.75">
      <c r="A405" s="334"/>
      <c r="B405" s="241" t="s">
        <v>101</v>
      </c>
      <c r="C405" s="330"/>
      <c r="D405" s="409"/>
      <c r="E405" s="409"/>
      <c r="F405" s="340" t="s">
        <v>475</v>
      </c>
      <c r="G405" s="377">
        <v>1327.23</v>
      </c>
      <c r="H405" s="377">
        <f>+I405-G405</f>
        <v>-827.23</v>
      </c>
      <c r="I405" s="332">
        <v>500</v>
      </c>
    </row>
    <row r="406" spans="1:177" s="34" customFormat="1" ht="15.75">
      <c r="A406" s="1"/>
      <c r="B406" s="3"/>
      <c r="C406" s="5"/>
      <c r="D406" s="46"/>
      <c r="E406" s="46"/>
      <c r="F406" s="44"/>
      <c r="G406" s="48"/>
      <c r="H406" s="48"/>
      <c r="I406" s="4"/>
    </row>
    <row r="407" spans="1:177" s="34" customFormat="1" ht="15.75">
      <c r="A407" s="1"/>
      <c r="B407" s="3"/>
      <c r="C407" s="5"/>
      <c r="D407" s="46"/>
      <c r="E407" s="46"/>
      <c r="F407" s="44"/>
      <c r="G407" s="48"/>
      <c r="H407" s="48"/>
      <c r="I407" s="4"/>
    </row>
    <row r="408" spans="1:177" s="34" customFormat="1" ht="15.75">
      <c r="A408" s="85"/>
      <c r="B408" s="85"/>
      <c r="C408" s="86"/>
      <c r="D408" s="86"/>
      <c r="E408" s="86"/>
      <c r="F408" s="89" t="s">
        <v>420</v>
      </c>
      <c r="G408" s="90">
        <f>G410+G421+G436</f>
        <v>24819.16</v>
      </c>
      <c r="H408" s="90">
        <f>H410+H421+H436</f>
        <v>895.19999999999891</v>
      </c>
      <c r="I408" s="90">
        <f>I410+I421+I436</f>
        <v>25714.36</v>
      </c>
    </row>
    <row r="409" spans="1:177" s="34" customFormat="1" ht="15.75">
      <c r="A409" s="3"/>
      <c r="B409" s="3"/>
      <c r="C409" s="5"/>
      <c r="D409" s="1"/>
      <c r="E409" s="2"/>
      <c r="F409" s="8"/>
      <c r="G409" s="9"/>
      <c r="H409" s="10"/>
      <c r="I409" s="219"/>
    </row>
    <row r="410" spans="1:177" s="34" customFormat="1" ht="15.75" customHeight="1">
      <c r="A410" s="408"/>
      <c r="B410" s="428"/>
      <c r="C410" s="429"/>
      <c r="D410" s="434" t="s">
        <v>421</v>
      </c>
      <c r="E410" s="524" t="s">
        <v>351</v>
      </c>
      <c r="F410" s="525"/>
      <c r="G410" s="446">
        <f>G413</f>
        <v>4910.74</v>
      </c>
      <c r="H410" s="446">
        <f>H413</f>
        <v>-1096.3800000000003</v>
      </c>
      <c r="I410" s="446">
        <f>+I411</f>
        <v>3814.3599999999997</v>
      </c>
    </row>
    <row r="411" spans="1:177" s="34" customFormat="1" ht="31.5">
      <c r="A411" s="334"/>
      <c r="B411" s="241"/>
      <c r="C411" s="330"/>
      <c r="D411" s="330"/>
      <c r="E411" s="241" t="s">
        <v>161</v>
      </c>
      <c r="F411" s="331" t="s">
        <v>352</v>
      </c>
      <c r="G411" s="332">
        <f>G412</f>
        <v>4910.74</v>
      </c>
      <c r="H411" s="332">
        <f>H412</f>
        <v>-1096.3800000000003</v>
      </c>
      <c r="I411" s="447">
        <f>+I412</f>
        <v>3814.3599999999997</v>
      </c>
    </row>
    <row r="412" spans="1:177" s="34" customFormat="1" ht="15.75">
      <c r="A412" s="334"/>
      <c r="B412" s="241"/>
      <c r="C412" s="330"/>
      <c r="D412" s="334"/>
      <c r="E412" s="335"/>
      <c r="F412" s="340" t="s">
        <v>165</v>
      </c>
      <c r="G412" s="332">
        <f>G413</f>
        <v>4910.74</v>
      </c>
      <c r="H412" s="332">
        <f>H413</f>
        <v>-1096.3800000000003</v>
      </c>
      <c r="I412" s="447">
        <f>+I413</f>
        <v>3814.3599999999997</v>
      </c>
    </row>
    <row r="413" spans="1:177" s="34" customFormat="1" ht="16.5" customHeight="1">
      <c r="A413" s="241" t="s">
        <v>120</v>
      </c>
      <c r="B413" s="241"/>
      <c r="C413" s="330"/>
      <c r="D413" s="334"/>
      <c r="E413" s="335"/>
      <c r="F413" s="340" t="s">
        <v>10</v>
      </c>
      <c r="G413" s="336">
        <f>+G417+G414</f>
        <v>4910.74</v>
      </c>
      <c r="H413" s="336">
        <f>H414+H417</f>
        <v>-1096.3800000000003</v>
      </c>
      <c r="I413" s="447">
        <f>+I414+I417</f>
        <v>3814.3599999999997</v>
      </c>
    </row>
    <row r="414" spans="1:177" s="34" customFormat="1" ht="15.75">
      <c r="A414" s="334"/>
      <c r="B414" s="241" t="s">
        <v>87</v>
      </c>
      <c r="C414" s="330"/>
      <c r="D414" s="334"/>
      <c r="E414" s="335"/>
      <c r="F414" s="340" t="s">
        <v>88</v>
      </c>
      <c r="G414" s="336">
        <v>4645.3</v>
      </c>
      <c r="H414" s="336">
        <f>+I414-G414</f>
        <v>-922.37000000000035</v>
      </c>
      <c r="I414" s="447">
        <v>3722.93</v>
      </c>
    </row>
    <row r="415" spans="1:177" s="250" customFormat="1" ht="15.75" hidden="1">
      <c r="A415" s="241"/>
      <c r="B415" s="334"/>
      <c r="C415" s="335"/>
      <c r="D415" s="335" t="s">
        <v>182</v>
      </c>
      <c r="E415" s="335"/>
      <c r="F415" s="338" t="s">
        <v>183</v>
      </c>
      <c r="G415" s="339">
        <f>G416</f>
        <v>5000</v>
      </c>
      <c r="H415" s="339">
        <f>H416</f>
        <v>4000</v>
      </c>
      <c r="I415" s="432">
        <f t="shared" ref="I415:I446" si="29">G415+H415</f>
        <v>9000</v>
      </c>
      <c r="J415" s="249"/>
      <c r="K415" s="249"/>
      <c r="L415" s="249"/>
      <c r="M415" s="249"/>
      <c r="N415" s="249"/>
      <c r="O415" s="249"/>
      <c r="P415" s="249"/>
      <c r="Q415" s="249"/>
      <c r="R415" s="249"/>
      <c r="S415" s="249"/>
      <c r="T415" s="249"/>
      <c r="U415" s="249"/>
      <c r="V415" s="249"/>
      <c r="W415" s="249"/>
      <c r="X415" s="249"/>
      <c r="Y415" s="249"/>
      <c r="Z415" s="249"/>
      <c r="AA415" s="249"/>
      <c r="AB415" s="249"/>
      <c r="AC415" s="249"/>
      <c r="AD415" s="249"/>
      <c r="AE415" s="249"/>
      <c r="AF415" s="249"/>
      <c r="AG415" s="249"/>
      <c r="AH415" s="249"/>
      <c r="AI415" s="249"/>
      <c r="AJ415" s="249"/>
      <c r="AK415" s="249"/>
      <c r="AL415" s="249"/>
      <c r="AM415" s="249"/>
      <c r="AN415" s="249"/>
      <c r="AO415" s="249"/>
      <c r="AP415" s="249"/>
      <c r="AQ415" s="249"/>
      <c r="AR415" s="249"/>
      <c r="AS415" s="249"/>
      <c r="AT415" s="249"/>
      <c r="AU415" s="249"/>
      <c r="AV415" s="249"/>
      <c r="AW415" s="249"/>
      <c r="AX415" s="249"/>
      <c r="AY415" s="249"/>
      <c r="AZ415" s="249"/>
      <c r="BA415" s="249"/>
      <c r="BB415" s="249"/>
      <c r="BC415" s="249"/>
      <c r="BD415" s="249"/>
      <c r="BE415" s="249"/>
      <c r="BF415" s="249"/>
      <c r="BG415" s="249"/>
      <c r="BH415" s="249"/>
      <c r="BI415" s="249"/>
      <c r="BJ415" s="249"/>
      <c r="BK415" s="249"/>
      <c r="BL415" s="249"/>
      <c r="BM415" s="249"/>
      <c r="BN415" s="249"/>
      <c r="BO415" s="249"/>
      <c r="BP415" s="249"/>
      <c r="BQ415" s="249"/>
      <c r="BR415" s="249"/>
      <c r="BS415" s="249"/>
      <c r="BT415" s="249"/>
      <c r="BU415" s="249"/>
      <c r="BV415" s="249"/>
      <c r="BW415" s="249"/>
      <c r="BX415" s="249"/>
      <c r="BY415" s="249"/>
      <c r="BZ415" s="249"/>
      <c r="CA415" s="249"/>
      <c r="CB415" s="249"/>
      <c r="CC415" s="249"/>
      <c r="CD415" s="249"/>
      <c r="CE415" s="249"/>
      <c r="CF415" s="249"/>
      <c r="CG415" s="249"/>
      <c r="CH415" s="249"/>
      <c r="CI415" s="249"/>
      <c r="CJ415" s="249"/>
      <c r="CK415" s="249"/>
      <c r="CL415" s="249"/>
      <c r="CM415" s="249"/>
      <c r="CN415" s="249"/>
      <c r="CO415" s="249"/>
      <c r="CP415" s="249"/>
      <c r="CQ415" s="249"/>
      <c r="CR415" s="249"/>
      <c r="CS415" s="249"/>
      <c r="CT415" s="249"/>
      <c r="CU415" s="249"/>
      <c r="CV415" s="249"/>
      <c r="CW415" s="249"/>
      <c r="CX415" s="249"/>
      <c r="CY415" s="249"/>
      <c r="CZ415" s="249"/>
      <c r="DA415" s="249"/>
      <c r="DB415" s="249"/>
      <c r="DC415" s="249"/>
      <c r="DD415" s="249"/>
      <c r="DE415" s="249"/>
      <c r="DF415" s="249"/>
      <c r="DG415" s="249"/>
      <c r="DH415" s="249"/>
      <c r="DI415" s="249"/>
      <c r="DJ415" s="249"/>
      <c r="DK415" s="249"/>
      <c r="DL415" s="249"/>
      <c r="DM415" s="249"/>
      <c r="DN415" s="249"/>
      <c r="DO415" s="249"/>
      <c r="DP415" s="249"/>
      <c r="DQ415" s="249"/>
      <c r="DR415" s="249"/>
      <c r="DS415" s="249"/>
      <c r="DT415" s="249"/>
      <c r="DU415" s="249"/>
      <c r="DV415" s="249"/>
      <c r="DW415" s="249"/>
      <c r="DX415" s="249"/>
      <c r="DY415" s="249"/>
      <c r="DZ415" s="249"/>
      <c r="EA415" s="249"/>
      <c r="EB415" s="249"/>
      <c r="EC415" s="249"/>
      <c r="ED415" s="249"/>
      <c r="EE415" s="249"/>
      <c r="EF415" s="249"/>
      <c r="EG415" s="249"/>
      <c r="EH415" s="249"/>
      <c r="EI415" s="249"/>
      <c r="EJ415" s="249"/>
      <c r="EK415" s="249"/>
      <c r="EL415" s="249"/>
      <c r="EM415" s="249"/>
      <c r="EN415" s="249"/>
      <c r="EO415" s="249"/>
      <c r="EP415" s="249"/>
      <c r="EQ415" s="249"/>
      <c r="ER415" s="249"/>
      <c r="ES415" s="249"/>
      <c r="ET415" s="249"/>
      <c r="EU415" s="249"/>
      <c r="EV415" s="249"/>
      <c r="EW415" s="249"/>
      <c r="EX415" s="249"/>
      <c r="EY415" s="249"/>
      <c r="EZ415" s="249"/>
      <c r="FA415" s="249"/>
      <c r="FB415" s="249"/>
      <c r="FC415" s="249"/>
      <c r="FD415" s="249"/>
      <c r="FE415" s="249"/>
      <c r="FF415" s="249"/>
      <c r="FG415" s="249"/>
      <c r="FH415" s="249"/>
      <c r="FI415" s="249"/>
      <c r="FJ415" s="249"/>
      <c r="FK415" s="249"/>
      <c r="FL415" s="249"/>
      <c r="FM415" s="249"/>
      <c r="FN415" s="249"/>
      <c r="FO415" s="249"/>
      <c r="FP415" s="249"/>
      <c r="FQ415" s="249"/>
      <c r="FR415" s="249"/>
      <c r="FS415" s="249"/>
      <c r="FT415" s="249"/>
      <c r="FU415" s="249"/>
    </row>
    <row r="416" spans="1:177" ht="15.75" hidden="1">
      <c r="A416" s="241"/>
      <c r="B416" s="334"/>
      <c r="C416" s="335"/>
      <c r="D416" s="334"/>
      <c r="E416" s="335" t="s">
        <v>184</v>
      </c>
      <c r="F416" s="338" t="s">
        <v>183</v>
      </c>
      <c r="G416" s="339">
        <v>5000</v>
      </c>
      <c r="H416" s="339">
        <v>4000</v>
      </c>
      <c r="I416" s="432">
        <f t="shared" si="29"/>
        <v>9000</v>
      </c>
    </row>
    <row r="417" spans="1:185" ht="15.75">
      <c r="A417" s="341"/>
      <c r="B417" s="341" t="s">
        <v>89</v>
      </c>
      <c r="C417" s="341"/>
      <c r="D417" s="341"/>
      <c r="E417" s="341"/>
      <c r="F417" s="343" t="s">
        <v>90</v>
      </c>
      <c r="G417" s="344">
        <v>265.44</v>
      </c>
      <c r="H417" s="344">
        <f>+I417-G417</f>
        <v>-174.01</v>
      </c>
      <c r="I417" s="377">
        <v>91.43</v>
      </c>
    </row>
    <row r="418" spans="1:185" s="41" customFormat="1" ht="30" hidden="1" customHeight="1">
      <c r="A418" s="241"/>
      <c r="B418" s="334"/>
      <c r="C418" s="335"/>
      <c r="D418" s="335" t="s">
        <v>185</v>
      </c>
      <c r="E418" s="335"/>
      <c r="F418" s="338" t="s">
        <v>186</v>
      </c>
      <c r="G418" s="339">
        <f t="shared" ref="G418:H418" si="30">G419</f>
        <v>0</v>
      </c>
      <c r="H418" s="351">
        <f t="shared" si="30"/>
        <v>1700</v>
      </c>
      <c r="I418" s="400">
        <f t="shared" si="29"/>
        <v>1700</v>
      </c>
      <c r="FV418" s="42"/>
      <c r="FW418" s="42"/>
      <c r="FX418" s="42"/>
      <c r="FY418" s="42"/>
      <c r="FZ418" s="42"/>
      <c r="GA418" s="42"/>
      <c r="GB418" s="42"/>
      <c r="GC418" s="42"/>
    </row>
    <row r="419" spans="1:185" s="41" customFormat="1" ht="15.75" hidden="1" customHeight="1">
      <c r="A419" s="241"/>
      <c r="B419" s="334"/>
      <c r="C419" s="335"/>
      <c r="D419" s="335"/>
      <c r="E419" s="335" t="s">
        <v>187</v>
      </c>
      <c r="F419" s="338" t="s">
        <v>188</v>
      </c>
      <c r="G419" s="339">
        <v>0</v>
      </c>
      <c r="H419" s="351">
        <v>1700</v>
      </c>
      <c r="I419" s="400">
        <f t="shared" si="29"/>
        <v>1700</v>
      </c>
      <c r="FV419" s="42"/>
      <c r="FW419" s="42"/>
      <c r="FX419" s="42"/>
      <c r="FY419" s="42"/>
      <c r="FZ419" s="42"/>
      <c r="GA419" s="42"/>
      <c r="GB419" s="42"/>
      <c r="GC419" s="42"/>
    </row>
    <row r="420" spans="1:185" s="41" customFormat="1" ht="15.75">
      <c r="A420" s="406"/>
      <c r="B420" s="341"/>
      <c r="C420" s="345"/>
      <c r="D420" s="341"/>
      <c r="E420" s="345"/>
      <c r="F420" s="347"/>
      <c r="G420" s="348"/>
      <c r="H420" s="349"/>
      <c r="I420" s="448"/>
      <c r="FV420" s="42"/>
      <c r="FW420" s="42"/>
      <c r="FX420" s="42"/>
      <c r="FY420" s="42"/>
      <c r="FZ420" s="42"/>
      <c r="GA420" s="42"/>
      <c r="GB420" s="42"/>
      <c r="GC420" s="42"/>
    </row>
    <row r="421" spans="1:185" s="41" customFormat="1" ht="15.75" customHeight="1">
      <c r="A421" s="241"/>
      <c r="B421" s="434"/>
      <c r="C421" s="435"/>
      <c r="D421" s="436" t="s">
        <v>422</v>
      </c>
      <c r="E421" s="520" t="s">
        <v>372</v>
      </c>
      <c r="F421" s="521"/>
      <c r="G421" s="437">
        <f>G422</f>
        <v>13272.28</v>
      </c>
      <c r="H421" s="437">
        <f>H422</f>
        <v>-4772.2800000000007</v>
      </c>
      <c r="I421" s="446">
        <f>+I422</f>
        <v>8500</v>
      </c>
      <c r="FV421" s="42"/>
      <c r="FW421" s="42"/>
      <c r="FX421" s="42"/>
      <c r="FY421" s="42"/>
      <c r="FZ421" s="42"/>
      <c r="GA421" s="42"/>
      <c r="GB421" s="42"/>
      <c r="GC421" s="42"/>
    </row>
    <row r="422" spans="1:185" s="41" customFormat="1" ht="31.5">
      <c r="A422" s="434"/>
      <c r="B422" s="241"/>
      <c r="C422" s="330"/>
      <c r="D422" s="330"/>
      <c r="E422" s="241" t="s">
        <v>161</v>
      </c>
      <c r="F422" s="331" t="s">
        <v>340</v>
      </c>
      <c r="G422" s="332">
        <f>+G423</f>
        <v>13272.28</v>
      </c>
      <c r="H422" s="332">
        <f>+H423+H424</f>
        <v>-4772.2800000000007</v>
      </c>
      <c r="I422" s="447">
        <f>+I423+I424</f>
        <v>8500</v>
      </c>
      <c r="FV422" s="42"/>
      <c r="FW422" s="42"/>
      <c r="FX422" s="42"/>
      <c r="FY422" s="42"/>
      <c r="FZ422" s="42"/>
      <c r="GA422" s="42"/>
      <c r="GB422" s="42"/>
      <c r="GC422" s="42"/>
    </row>
    <row r="423" spans="1:185" s="248" customFormat="1" ht="15.75">
      <c r="A423" s="241"/>
      <c r="B423" s="241"/>
      <c r="C423" s="330"/>
      <c r="D423" s="330"/>
      <c r="E423" s="330"/>
      <c r="F423" s="340" t="s">
        <v>163</v>
      </c>
      <c r="G423" s="332">
        <f>G425</f>
        <v>13272.28</v>
      </c>
      <c r="H423" s="332">
        <f>+I423-G423</f>
        <v>-5353.5300000000007</v>
      </c>
      <c r="I423" s="447">
        <f>+I425-I424</f>
        <v>7918.75</v>
      </c>
      <c r="FV423" s="251"/>
      <c r="FW423" s="251"/>
      <c r="FX423" s="251"/>
      <c r="FY423" s="251"/>
      <c r="FZ423" s="251"/>
      <c r="GA423" s="251"/>
      <c r="GB423" s="251"/>
      <c r="GC423" s="251"/>
    </row>
    <row r="424" spans="1:185" s="248" customFormat="1" ht="15.75">
      <c r="A424" s="241"/>
      <c r="B424" s="241"/>
      <c r="C424" s="330"/>
      <c r="D424" s="330"/>
      <c r="E424" s="330"/>
      <c r="F424" s="340" t="s">
        <v>165</v>
      </c>
      <c r="G424" s="332">
        <v>0</v>
      </c>
      <c r="H424" s="332">
        <f>+I424-G424</f>
        <v>581.25</v>
      </c>
      <c r="I424" s="447">
        <v>581.25</v>
      </c>
      <c r="FV424" s="251"/>
      <c r="FW424" s="251"/>
      <c r="FX424" s="251"/>
      <c r="FY424" s="251"/>
      <c r="FZ424" s="251"/>
      <c r="GA424" s="251"/>
      <c r="GB424" s="251"/>
      <c r="GC424" s="251"/>
    </row>
    <row r="425" spans="1:185" ht="15.75">
      <c r="A425" s="241" t="s">
        <v>120</v>
      </c>
      <c r="B425" s="241"/>
      <c r="C425" s="330"/>
      <c r="D425" s="335"/>
      <c r="E425" s="335"/>
      <c r="F425" s="340" t="s">
        <v>10</v>
      </c>
      <c r="G425" s="336">
        <f>G426</f>
        <v>13272.28</v>
      </c>
      <c r="H425" s="336">
        <f>H426</f>
        <v>-4772.2800000000007</v>
      </c>
      <c r="I425" s="447">
        <f>+I426</f>
        <v>8500</v>
      </c>
    </row>
    <row r="426" spans="1:185" ht="15.75">
      <c r="A426" s="241"/>
      <c r="B426" s="241" t="s">
        <v>89</v>
      </c>
      <c r="C426" s="330"/>
      <c r="D426" s="335"/>
      <c r="E426" s="335"/>
      <c r="F426" s="340" t="s">
        <v>90</v>
      </c>
      <c r="G426" s="336">
        <f>SUM(G427)</f>
        <v>13272.28</v>
      </c>
      <c r="H426" s="336">
        <f>H427</f>
        <v>-4772.2800000000007</v>
      </c>
      <c r="I426" s="447">
        <f>+I427</f>
        <v>8500</v>
      </c>
    </row>
    <row r="427" spans="1:185" s="268" customFormat="1" ht="15.75" customHeight="1">
      <c r="A427" s="241"/>
      <c r="B427" s="241"/>
      <c r="C427" s="330"/>
      <c r="D427" s="335"/>
      <c r="E427" s="335"/>
      <c r="F427" s="382" t="s">
        <v>91</v>
      </c>
      <c r="G427" s="339">
        <v>13272.28</v>
      </c>
      <c r="H427" s="339">
        <f>+I427-G427</f>
        <v>-4772.2800000000007</v>
      </c>
      <c r="I427" s="432">
        <v>8500</v>
      </c>
      <c r="J427" s="267"/>
      <c r="K427" s="267"/>
      <c r="L427" s="267"/>
      <c r="M427" s="267"/>
      <c r="N427" s="267"/>
      <c r="O427" s="267"/>
      <c r="P427" s="267"/>
      <c r="Q427" s="267"/>
      <c r="R427" s="267"/>
      <c r="S427" s="267"/>
      <c r="T427" s="267"/>
      <c r="U427" s="267"/>
      <c r="V427" s="267"/>
      <c r="W427" s="267"/>
      <c r="X427" s="267"/>
      <c r="Y427" s="267"/>
      <c r="Z427" s="267"/>
      <c r="AA427" s="267"/>
      <c r="AB427" s="267"/>
      <c r="AC427" s="267"/>
      <c r="AD427" s="267"/>
      <c r="AE427" s="267"/>
      <c r="AF427" s="267"/>
      <c r="AG427" s="267"/>
      <c r="AH427" s="267"/>
      <c r="AI427" s="267"/>
      <c r="AJ427" s="267"/>
      <c r="AK427" s="267"/>
      <c r="AL427" s="267"/>
      <c r="AM427" s="267"/>
      <c r="AN427" s="267"/>
      <c r="AO427" s="267"/>
      <c r="AP427" s="267"/>
      <c r="AQ427" s="267"/>
      <c r="AR427" s="267"/>
      <c r="AS427" s="267"/>
      <c r="AT427" s="267"/>
      <c r="AU427" s="267"/>
      <c r="AV427" s="267"/>
      <c r="AW427" s="267"/>
      <c r="AX427" s="267"/>
      <c r="AY427" s="267"/>
      <c r="AZ427" s="267"/>
      <c r="BA427" s="267"/>
      <c r="BB427" s="267"/>
      <c r="BC427" s="267"/>
      <c r="BD427" s="267"/>
      <c r="BE427" s="267"/>
      <c r="BF427" s="267"/>
      <c r="BG427" s="267"/>
      <c r="BH427" s="267"/>
      <c r="BI427" s="267"/>
      <c r="BJ427" s="267"/>
      <c r="BK427" s="267"/>
      <c r="BL427" s="267"/>
      <c r="BM427" s="267"/>
      <c r="BN427" s="267"/>
      <c r="BO427" s="267"/>
      <c r="BP427" s="267"/>
      <c r="BQ427" s="267"/>
      <c r="BR427" s="267"/>
      <c r="BS427" s="267"/>
      <c r="BT427" s="267"/>
      <c r="BU427" s="267"/>
      <c r="BV427" s="267"/>
      <c r="BW427" s="267"/>
      <c r="BX427" s="267"/>
      <c r="BY427" s="267"/>
      <c r="BZ427" s="267"/>
      <c r="CA427" s="267"/>
      <c r="CB427" s="267"/>
      <c r="CC427" s="267"/>
      <c r="CD427" s="267"/>
      <c r="CE427" s="267"/>
      <c r="CF427" s="267"/>
      <c r="CG427" s="267"/>
      <c r="CH427" s="267"/>
      <c r="CI427" s="267"/>
      <c r="CJ427" s="267"/>
      <c r="CK427" s="267"/>
      <c r="CL427" s="267"/>
      <c r="CM427" s="267"/>
      <c r="CN427" s="267"/>
      <c r="CO427" s="267"/>
      <c r="CP427" s="267"/>
      <c r="CQ427" s="267"/>
      <c r="CR427" s="267"/>
      <c r="CS427" s="267"/>
      <c r="CT427" s="267"/>
      <c r="CU427" s="267"/>
      <c r="CV427" s="267"/>
      <c r="CW427" s="267"/>
      <c r="CX427" s="267"/>
      <c r="CY427" s="267"/>
      <c r="CZ427" s="267"/>
      <c r="DA427" s="267"/>
      <c r="DB427" s="267"/>
      <c r="DC427" s="267"/>
      <c r="DD427" s="267"/>
      <c r="DE427" s="267"/>
      <c r="DF427" s="267"/>
      <c r="DG427" s="267"/>
      <c r="DH427" s="267"/>
      <c r="DI427" s="267"/>
      <c r="DJ427" s="267"/>
      <c r="DK427" s="267"/>
      <c r="DL427" s="267"/>
      <c r="DM427" s="267"/>
      <c r="DN427" s="267"/>
      <c r="DO427" s="267"/>
      <c r="DP427" s="267"/>
      <c r="DQ427" s="267"/>
      <c r="DR427" s="267"/>
      <c r="DS427" s="267"/>
      <c r="DT427" s="267"/>
      <c r="DU427" s="267"/>
      <c r="DV427" s="267"/>
      <c r="DW427" s="267"/>
      <c r="DX427" s="267"/>
      <c r="DY427" s="267"/>
      <c r="DZ427" s="267"/>
      <c r="EA427" s="267"/>
      <c r="EB427" s="267"/>
      <c r="EC427" s="267"/>
      <c r="ED427" s="267"/>
      <c r="EE427" s="267"/>
      <c r="EF427" s="267"/>
      <c r="EG427" s="267"/>
      <c r="EH427" s="267"/>
      <c r="EI427" s="267"/>
      <c r="EJ427" s="267"/>
      <c r="EK427" s="267"/>
      <c r="EL427" s="267"/>
      <c r="EM427" s="267"/>
      <c r="EN427" s="267"/>
      <c r="EO427" s="267"/>
      <c r="EP427" s="267"/>
      <c r="EQ427" s="267"/>
      <c r="ER427" s="267"/>
      <c r="ES427" s="267"/>
      <c r="ET427" s="267"/>
      <c r="EU427" s="267"/>
      <c r="EV427" s="267"/>
      <c r="EW427" s="267"/>
      <c r="EX427" s="267"/>
      <c r="EY427" s="267"/>
      <c r="EZ427" s="267"/>
      <c r="FA427" s="267"/>
      <c r="FB427" s="267"/>
      <c r="FC427" s="267"/>
      <c r="FD427" s="267"/>
      <c r="FE427" s="267"/>
      <c r="FF427" s="267"/>
      <c r="FG427" s="267"/>
      <c r="FH427" s="267"/>
      <c r="FI427" s="267"/>
      <c r="FJ427" s="267"/>
      <c r="FK427" s="267"/>
      <c r="FL427" s="267"/>
      <c r="FM427" s="267"/>
      <c r="FN427" s="267"/>
      <c r="FO427" s="267"/>
      <c r="FP427" s="267"/>
      <c r="FQ427" s="267"/>
      <c r="FR427" s="267"/>
      <c r="FS427" s="267"/>
      <c r="FT427" s="267"/>
      <c r="FU427" s="267"/>
    </row>
    <row r="428" spans="1:185" ht="15.75" hidden="1">
      <c r="A428" s="241"/>
      <c r="B428" s="241"/>
      <c r="C428" s="330"/>
      <c r="D428" s="335" t="s">
        <v>220</v>
      </c>
      <c r="E428" s="335"/>
      <c r="F428" s="338" t="s">
        <v>221</v>
      </c>
      <c r="G428" s="339">
        <f>G429</f>
        <v>25000</v>
      </c>
      <c r="H428" s="339">
        <f>H429</f>
        <v>3500</v>
      </c>
      <c r="I428" s="432">
        <f t="shared" si="29"/>
        <v>28500</v>
      </c>
    </row>
    <row r="429" spans="1:185" ht="15.75" hidden="1">
      <c r="A429" s="241"/>
      <c r="B429" s="241"/>
      <c r="C429" s="330"/>
      <c r="D429" s="335"/>
      <c r="E429" s="335" t="s">
        <v>341</v>
      </c>
      <c r="F429" s="338" t="s">
        <v>342</v>
      </c>
      <c r="G429" s="339">
        <v>25000</v>
      </c>
      <c r="H429" s="339">
        <v>3500</v>
      </c>
      <c r="I429" s="432">
        <f t="shared" si="29"/>
        <v>28500</v>
      </c>
    </row>
    <row r="430" spans="1:185" ht="17.45" hidden="1" customHeight="1">
      <c r="A430" s="241"/>
      <c r="B430" s="241"/>
      <c r="C430" s="330"/>
      <c r="D430" s="335" t="s">
        <v>343</v>
      </c>
      <c r="E430" s="335"/>
      <c r="F430" s="338" t="s">
        <v>344</v>
      </c>
      <c r="G430" s="339">
        <f>G431+G432</f>
        <v>60000</v>
      </c>
      <c r="H430" s="339">
        <f>H431+H432</f>
        <v>0</v>
      </c>
      <c r="I430" s="432">
        <f t="shared" si="29"/>
        <v>60000</v>
      </c>
    </row>
    <row r="431" spans="1:185" ht="15.75" hidden="1">
      <c r="A431" s="334"/>
      <c r="B431" s="241"/>
      <c r="C431" s="330"/>
      <c r="D431" s="335"/>
      <c r="E431" s="335" t="s">
        <v>345</v>
      </c>
      <c r="F431" s="338" t="s">
        <v>405</v>
      </c>
      <c r="G431" s="339">
        <v>55000</v>
      </c>
      <c r="H431" s="339">
        <v>0</v>
      </c>
      <c r="I431" s="432">
        <f t="shared" si="29"/>
        <v>55000</v>
      </c>
    </row>
    <row r="432" spans="1:185" ht="15.75" hidden="1" customHeight="1">
      <c r="A432" s="341"/>
      <c r="B432" s="406"/>
      <c r="C432" s="407"/>
      <c r="D432" s="345"/>
      <c r="E432" s="345" t="s">
        <v>346</v>
      </c>
      <c r="F432" s="347" t="s">
        <v>347</v>
      </c>
      <c r="G432" s="348">
        <v>5000</v>
      </c>
      <c r="H432" s="348">
        <v>0</v>
      </c>
      <c r="I432" s="432">
        <f t="shared" si="29"/>
        <v>5000</v>
      </c>
    </row>
    <row r="433" spans="1:177" s="42" customFormat="1" ht="34.15" hidden="1" customHeight="1">
      <c r="A433" s="241"/>
      <c r="B433" s="241"/>
      <c r="C433" s="330"/>
      <c r="D433" s="335" t="s">
        <v>220</v>
      </c>
      <c r="E433" s="335"/>
      <c r="F433" s="338" t="s">
        <v>221</v>
      </c>
      <c r="G433" s="339">
        <f>G434</f>
        <v>9000</v>
      </c>
      <c r="H433" s="339">
        <f>H434</f>
        <v>-3500</v>
      </c>
      <c r="I433" s="432">
        <f t="shared" si="29"/>
        <v>5500</v>
      </c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  <c r="BS433" s="41"/>
      <c r="BT433" s="41"/>
      <c r="BU433" s="41"/>
      <c r="BV433" s="41"/>
      <c r="BW433" s="41"/>
      <c r="BX433" s="41"/>
      <c r="BY433" s="41"/>
      <c r="BZ433" s="41"/>
      <c r="CA433" s="41"/>
      <c r="CB433" s="41"/>
      <c r="CC433" s="41"/>
      <c r="CD433" s="41"/>
      <c r="CE433" s="41"/>
      <c r="CF433" s="41"/>
      <c r="CG433" s="41"/>
      <c r="CH433" s="41"/>
      <c r="CI433" s="41"/>
      <c r="CJ433" s="41"/>
      <c r="CK433" s="41"/>
      <c r="CL433" s="41"/>
      <c r="CM433" s="41"/>
      <c r="CN433" s="41"/>
      <c r="CO433" s="41"/>
      <c r="CP433" s="41"/>
      <c r="CQ433" s="41"/>
      <c r="CR433" s="41"/>
      <c r="CS433" s="41"/>
      <c r="CT433" s="41"/>
      <c r="CU433" s="41"/>
      <c r="CV433" s="41"/>
      <c r="CW433" s="41"/>
      <c r="CX433" s="41"/>
      <c r="CY433" s="41"/>
      <c r="CZ433" s="41"/>
      <c r="DA433" s="41"/>
      <c r="DB433" s="41"/>
      <c r="DC433" s="41"/>
      <c r="DD433" s="41"/>
      <c r="DE433" s="41"/>
      <c r="DF433" s="41"/>
      <c r="DG433" s="41"/>
      <c r="DH433" s="41"/>
      <c r="DI433" s="41"/>
      <c r="DJ433" s="41"/>
      <c r="DK433" s="41"/>
      <c r="DL433" s="41"/>
      <c r="DM433" s="41"/>
      <c r="DN433" s="41"/>
      <c r="DO433" s="41"/>
      <c r="DP433" s="41"/>
      <c r="DQ433" s="41"/>
      <c r="DR433" s="41"/>
      <c r="DS433" s="41"/>
      <c r="DT433" s="41"/>
      <c r="DU433" s="41"/>
      <c r="DV433" s="41"/>
      <c r="DW433" s="41"/>
      <c r="DX433" s="41"/>
      <c r="DY433" s="41"/>
      <c r="DZ433" s="41"/>
      <c r="EA433" s="41"/>
      <c r="EB433" s="41"/>
      <c r="EC433" s="41"/>
      <c r="ED433" s="41"/>
      <c r="EE433" s="41"/>
      <c r="EF433" s="41"/>
      <c r="EG433" s="41"/>
      <c r="EH433" s="41"/>
      <c r="EI433" s="41"/>
      <c r="EJ433" s="41"/>
      <c r="EK433" s="41"/>
      <c r="EL433" s="41"/>
      <c r="EM433" s="41"/>
      <c r="EN433" s="41"/>
      <c r="EO433" s="41"/>
      <c r="EP433" s="41"/>
      <c r="EQ433" s="41"/>
      <c r="ER433" s="41"/>
      <c r="ES433" s="41"/>
      <c r="ET433" s="41"/>
      <c r="EU433" s="41"/>
      <c r="EV433" s="41"/>
      <c r="EW433" s="41"/>
      <c r="EX433" s="41"/>
      <c r="EY433" s="41"/>
      <c r="EZ433" s="41"/>
      <c r="FA433" s="41"/>
      <c r="FB433" s="41"/>
      <c r="FC433" s="41"/>
      <c r="FD433" s="41"/>
      <c r="FE433" s="41"/>
      <c r="FF433" s="41"/>
      <c r="FG433" s="41"/>
      <c r="FH433" s="41"/>
      <c r="FI433" s="41"/>
      <c r="FJ433" s="41"/>
      <c r="FK433" s="41"/>
      <c r="FL433" s="41"/>
      <c r="FM433" s="41"/>
      <c r="FN433" s="41"/>
      <c r="FO433" s="41"/>
      <c r="FP433" s="41"/>
      <c r="FQ433" s="41"/>
      <c r="FR433" s="41"/>
      <c r="FS433" s="41"/>
      <c r="FT433" s="41"/>
      <c r="FU433" s="41"/>
    </row>
    <row r="434" spans="1:177" ht="15.75" hidden="1">
      <c r="A434" s="241"/>
      <c r="B434" s="241"/>
      <c r="C434" s="330"/>
      <c r="D434" s="335"/>
      <c r="E434" s="335" t="s">
        <v>341</v>
      </c>
      <c r="F434" s="338" t="s">
        <v>401</v>
      </c>
      <c r="G434" s="339">
        <v>9000</v>
      </c>
      <c r="H434" s="339">
        <v>-3500</v>
      </c>
      <c r="I434" s="432">
        <f t="shared" si="29"/>
        <v>5500</v>
      </c>
    </row>
    <row r="435" spans="1:177" ht="15.75">
      <c r="A435" s="241"/>
      <c r="B435" s="241"/>
      <c r="C435" s="330"/>
      <c r="D435" s="335"/>
      <c r="E435" s="335"/>
      <c r="F435" s="338"/>
      <c r="G435" s="339"/>
      <c r="H435" s="351"/>
      <c r="I435" s="432"/>
    </row>
    <row r="436" spans="1:177" ht="15.75" customHeight="1">
      <c r="A436" s="241"/>
      <c r="B436" s="434"/>
      <c r="C436" s="435"/>
      <c r="D436" s="436" t="s">
        <v>423</v>
      </c>
      <c r="E436" s="520" t="s">
        <v>339</v>
      </c>
      <c r="F436" s="521"/>
      <c r="G436" s="437">
        <f t="shared" ref="G436:H438" si="31">G437</f>
        <v>6636.1399999999994</v>
      </c>
      <c r="H436" s="437">
        <f t="shared" si="31"/>
        <v>6763.86</v>
      </c>
      <c r="I436" s="446">
        <f>+I437</f>
        <v>13400</v>
      </c>
    </row>
    <row r="437" spans="1:177" ht="31.5">
      <c r="A437" s="241"/>
      <c r="B437" s="241"/>
      <c r="C437" s="330"/>
      <c r="D437" s="330"/>
      <c r="E437" s="241" t="s">
        <v>161</v>
      </c>
      <c r="F437" s="331" t="s">
        <v>340</v>
      </c>
      <c r="G437" s="332">
        <f t="shared" si="31"/>
        <v>6636.1399999999994</v>
      </c>
      <c r="H437" s="332">
        <f t="shared" si="31"/>
        <v>6763.86</v>
      </c>
      <c r="I437" s="447">
        <f>+I438</f>
        <v>13400</v>
      </c>
    </row>
    <row r="438" spans="1:177" ht="15.75">
      <c r="A438" s="241"/>
      <c r="B438" s="241"/>
      <c r="C438" s="330"/>
      <c r="D438" s="330"/>
      <c r="E438" s="330"/>
      <c r="F438" s="340" t="s">
        <v>163</v>
      </c>
      <c r="G438" s="332">
        <f t="shared" si="31"/>
        <v>6636.1399999999994</v>
      </c>
      <c r="H438" s="332">
        <f t="shared" si="31"/>
        <v>6763.86</v>
      </c>
      <c r="I438" s="447">
        <f>+I439</f>
        <v>13400</v>
      </c>
    </row>
    <row r="439" spans="1:177" ht="15.75" customHeight="1">
      <c r="A439" s="241" t="s">
        <v>120</v>
      </c>
      <c r="B439" s="241"/>
      <c r="C439" s="330"/>
      <c r="D439" s="335"/>
      <c r="E439" s="335"/>
      <c r="F439" s="340" t="s">
        <v>10</v>
      </c>
      <c r="G439" s="336">
        <f>SUM(G440)+G443</f>
        <v>6636.1399999999994</v>
      </c>
      <c r="H439" s="336">
        <f>SUM(H440)+H443</f>
        <v>6763.86</v>
      </c>
      <c r="I439" s="447">
        <f>+I440+I443</f>
        <v>13400</v>
      </c>
    </row>
    <row r="440" spans="1:177" ht="15.75">
      <c r="A440" s="241"/>
      <c r="B440" s="241" t="s">
        <v>89</v>
      </c>
      <c r="C440" s="330"/>
      <c r="D440" s="335"/>
      <c r="E440" s="335"/>
      <c r="F440" s="340" t="s">
        <v>90</v>
      </c>
      <c r="G440" s="336">
        <v>3981.68</v>
      </c>
      <c r="H440" s="336">
        <f>+I440-G440</f>
        <v>6718.32</v>
      </c>
      <c r="I440" s="447">
        <v>10700</v>
      </c>
    </row>
    <row r="441" spans="1:177" ht="15.75" hidden="1">
      <c r="A441" s="334"/>
      <c r="B441" s="241"/>
      <c r="C441" s="330"/>
      <c r="D441" s="335" t="s">
        <v>189</v>
      </c>
      <c r="E441" s="335"/>
      <c r="F441" s="338" t="s">
        <v>190</v>
      </c>
      <c r="G441" s="339">
        <f>G442</f>
        <v>30000</v>
      </c>
      <c r="H441" s="339">
        <f>H442</f>
        <v>0</v>
      </c>
      <c r="I441" s="432">
        <f t="shared" si="29"/>
        <v>30000</v>
      </c>
    </row>
    <row r="442" spans="1:177" ht="15.75" hidden="1" customHeight="1">
      <c r="A442" s="334"/>
      <c r="B442" s="241"/>
      <c r="C442" s="330"/>
      <c r="D442" s="335"/>
      <c r="E442" s="335" t="s">
        <v>239</v>
      </c>
      <c r="F442" s="338" t="s">
        <v>240</v>
      </c>
      <c r="G442" s="339">
        <v>30000</v>
      </c>
      <c r="H442" s="339">
        <v>0</v>
      </c>
      <c r="I442" s="432">
        <f t="shared" si="29"/>
        <v>30000</v>
      </c>
    </row>
    <row r="443" spans="1:177" ht="15.75">
      <c r="A443" s="334"/>
      <c r="B443" s="334" t="s">
        <v>95</v>
      </c>
      <c r="C443" s="335"/>
      <c r="D443" s="241"/>
      <c r="E443" s="335"/>
      <c r="F443" s="331" t="s">
        <v>255</v>
      </c>
      <c r="G443" s="336">
        <v>2654.46</v>
      </c>
      <c r="H443" s="336">
        <f>+I443-G443</f>
        <v>45.539999999999964</v>
      </c>
      <c r="I443" s="447">
        <v>2700</v>
      </c>
    </row>
    <row r="444" spans="1:177" ht="31.5" hidden="1" customHeight="1">
      <c r="A444" s="3"/>
      <c r="B444" s="1"/>
      <c r="C444" s="2"/>
      <c r="D444" s="5" t="s">
        <v>348</v>
      </c>
      <c r="E444" s="2"/>
      <c r="F444" s="8" t="s">
        <v>349</v>
      </c>
      <c r="G444" s="9">
        <f>G445+G446</f>
        <v>15000</v>
      </c>
      <c r="H444" s="9">
        <f>H445+H446</f>
        <v>0</v>
      </c>
      <c r="I444" s="115">
        <f t="shared" si="29"/>
        <v>15000</v>
      </c>
    </row>
    <row r="445" spans="1:177" ht="15.75" hidden="1">
      <c r="A445" s="45"/>
      <c r="B445" s="3"/>
      <c r="C445" s="5"/>
      <c r="D445" s="1"/>
      <c r="E445" s="2" t="s">
        <v>350</v>
      </c>
      <c r="F445" s="8" t="s">
        <v>415</v>
      </c>
      <c r="G445" s="9">
        <v>9000</v>
      </c>
      <c r="H445" s="9">
        <v>0</v>
      </c>
      <c r="I445" s="115">
        <f t="shared" si="29"/>
        <v>9000</v>
      </c>
    </row>
    <row r="446" spans="1:177" ht="15.75" hidden="1" customHeight="1">
      <c r="A446" s="45"/>
      <c r="B446" s="3"/>
      <c r="C446" s="5"/>
      <c r="D446" s="1"/>
      <c r="E446" s="2" t="s">
        <v>412</v>
      </c>
      <c r="F446" s="8" t="s">
        <v>416</v>
      </c>
      <c r="G446" s="9">
        <v>6000</v>
      </c>
      <c r="H446" s="9">
        <v>0</v>
      </c>
      <c r="I446" s="115">
        <f t="shared" si="29"/>
        <v>6000</v>
      </c>
    </row>
    <row r="447" spans="1:177" ht="15.75">
      <c r="A447" s="11"/>
      <c r="B447" s="3"/>
      <c r="C447" s="5"/>
      <c r="D447" s="1"/>
      <c r="E447" s="39"/>
      <c r="F447" s="8"/>
      <c r="G447" s="9"/>
      <c r="H447" s="7"/>
      <c r="I447" s="4"/>
    </row>
    <row r="448" spans="1:177" ht="24" customHeight="1">
      <c r="A448" s="281"/>
      <c r="B448" s="85"/>
      <c r="C448" s="86"/>
      <c r="D448" s="86"/>
      <c r="E448" s="86"/>
      <c r="F448" s="89" t="s">
        <v>424</v>
      </c>
      <c r="G448" s="90">
        <f>+G460+G469+G477+G484</f>
        <v>374809.20999999996</v>
      </c>
      <c r="H448" s="90">
        <f>+H460+H469+H477+H484</f>
        <v>-168229.21000000002</v>
      </c>
      <c r="I448" s="90">
        <f>+I460+I469+I477+I484+I452</f>
        <v>207280</v>
      </c>
    </row>
    <row r="449" spans="1:177" ht="15.75">
      <c r="A449" s="155"/>
      <c r="B449" s="16"/>
      <c r="C449" s="17"/>
      <c r="D449" s="11"/>
      <c r="E449" s="37"/>
      <c r="F449" s="40"/>
      <c r="G449" s="14"/>
      <c r="H449" s="15"/>
      <c r="I449" s="10"/>
    </row>
    <row r="450" spans="1:177" s="238" customFormat="1" ht="15.75" hidden="1">
      <c r="A450" s="241"/>
      <c r="B450" s="243"/>
      <c r="C450" s="244"/>
      <c r="D450" s="245" t="s">
        <v>172</v>
      </c>
      <c r="E450" s="245"/>
      <c r="F450" s="246" t="s">
        <v>173</v>
      </c>
      <c r="G450" s="247">
        <f>G451</f>
        <v>200000</v>
      </c>
      <c r="H450" s="247">
        <f>H451</f>
        <v>0</v>
      </c>
      <c r="I450" s="252">
        <f t="shared" ref="I450:I475" si="32">G450+H450</f>
        <v>200000</v>
      </c>
      <c r="J450" s="237"/>
      <c r="K450" s="237"/>
      <c r="L450" s="237"/>
      <c r="M450" s="237"/>
      <c r="N450" s="237"/>
      <c r="O450" s="237"/>
      <c r="P450" s="237"/>
      <c r="Q450" s="237"/>
      <c r="R450" s="237"/>
      <c r="S450" s="237"/>
      <c r="T450" s="237"/>
      <c r="U450" s="237"/>
      <c r="V450" s="237"/>
      <c r="W450" s="237"/>
      <c r="X450" s="237"/>
      <c r="Y450" s="237"/>
      <c r="Z450" s="237"/>
      <c r="AA450" s="237"/>
      <c r="AB450" s="237"/>
      <c r="AC450" s="237"/>
      <c r="AD450" s="237"/>
      <c r="AE450" s="237"/>
      <c r="AF450" s="237"/>
      <c r="AG450" s="237"/>
      <c r="AH450" s="237"/>
      <c r="AI450" s="237"/>
      <c r="AJ450" s="237"/>
      <c r="AK450" s="237"/>
      <c r="AL450" s="237"/>
      <c r="AM450" s="237"/>
      <c r="AN450" s="237"/>
      <c r="AO450" s="237"/>
      <c r="AP450" s="237"/>
      <c r="AQ450" s="237"/>
      <c r="AR450" s="237"/>
      <c r="AS450" s="237"/>
      <c r="AT450" s="237"/>
      <c r="AU450" s="237"/>
      <c r="AV450" s="237"/>
      <c r="AW450" s="237"/>
      <c r="AX450" s="237"/>
      <c r="AY450" s="237"/>
      <c r="AZ450" s="237"/>
      <c r="BA450" s="237"/>
      <c r="BB450" s="237"/>
      <c r="BC450" s="237"/>
      <c r="BD450" s="237"/>
      <c r="BE450" s="237"/>
      <c r="BF450" s="237"/>
      <c r="BG450" s="237"/>
      <c r="BH450" s="237"/>
      <c r="BI450" s="237"/>
      <c r="BJ450" s="237"/>
      <c r="BK450" s="237"/>
      <c r="BL450" s="237"/>
      <c r="BM450" s="237"/>
      <c r="BN450" s="237"/>
      <c r="BO450" s="237"/>
      <c r="BP450" s="237"/>
      <c r="BQ450" s="237"/>
      <c r="BR450" s="237"/>
      <c r="BS450" s="237"/>
      <c r="BT450" s="237"/>
      <c r="BU450" s="237"/>
      <c r="BV450" s="237"/>
      <c r="BW450" s="237"/>
      <c r="BX450" s="237"/>
      <c r="BY450" s="237"/>
      <c r="BZ450" s="237"/>
      <c r="CA450" s="237"/>
      <c r="CB450" s="237"/>
      <c r="CC450" s="237"/>
      <c r="CD450" s="237"/>
      <c r="CE450" s="237"/>
      <c r="CF450" s="237"/>
      <c r="CG450" s="237"/>
      <c r="CH450" s="237"/>
      <c r="CI450" s="237"/>
      <c r="CJ450" s="237"/>
      <c r="CK450" s="237"/>
      <c r="CL450" s="237"/>
      <c r="CM450" s="237"/>
      <c r="CN450" s="237"/>
      <c r="CO450" s="237"/>
      <c r="CP450" s="237"/>
      <c r="CQ450" s="237"/>
      <c r="CR450" s="237"/>
      <c r="CS450" s="237"/>
      <c r="CT450" s="237"/>
      <c r="CU450" s="237"/>
      <c r="CV450" s="237"/>
      <c r="CW450" s="237"/>
      <c r="CX450" s="237"/>
      <c r="CY450" s="237"/>
      <c r="CZ450" s="237"/>
      <c r="DA450" s="237"/>
      <c r="DB450" s="237"/>
      <c r="DC450" s="237"/>
      <c r="DD450" s="237"/>
      <c r="DE450" s="237"/>
      <c r="DF450" s="237"/>
      <c r="DG450" s="237"/>
      <c r="DH450" s="237"/>
      <c r="DI450" s="237"/>
      <c r="DJ450" s="237"/>
      <c r="DK450" s="237"/>
      <c r="DL450" s="237"/>
      <c r="DM450" s="237"/>
      <c r="DN450" s="237"/>
      <c r="DO450" s="237"/>
      <c r="DP450" s="237"/>
      <c r="DQ450" s="237"/>
      <c r="DR450" s="237"/>
      <c r="DS450" s="237"/>
      <c r="DT450" s="237"/>
      <c r="DU450" s="237"/>
      <c r="DV450" s="237"/>
      <c r="DW450" s="237"/>
      <c r="DX450" s="237"/>
      <c r="DY450" s="237"/>
      <c r="DZ450" s="237"/>
      <c r="EA450" s="237"/>
      <c r="EB450" s="237"/>
      <c r="EC450" s="237"/>
      <c r="ED450" s="237"/>
      <c r="EE450" s="237"/>
      <c r="EF450" s="237"/>
      <c r="EG450" s="237"/>
      <c r="EH450" s="237"/>
      <c r="EI450" s="237"/>
      <c r="EJ450" s="237"/>
      <c r="EK450" s="237"/>
      <c r="EL450" s="237"/>
      <c r="EM450" s="237"/>
      <c r="EN450" s="237"/>
      <c r="EO450" s="237"/>
      <c r="EP450" s="237"/>
      <c r="EQ450" s="237"/>
      <c r="ER450" s="237"/>
      <c r="ES450" s="237"/>
      <c r="ET450" s="237"/>
      <c r="EU450" s="237"/>
      <c r="EV450" s="237"/>
      <c r="EW450" s="237"/>
      <c r="EX450" s="237"/>
      <c r="EY450" s="237"/>
      <c r="EZ450" s="237"/>
      <c r="FA450" s="237"/>
      <c r="FB450" s="237"/>
      <c r="FC450" s="237"/>
      <c r="FD450" s="237"/>
      <c r="FE450" s="237"/>
      <c r="FF450" s="237"/>
      <c r="FG450" s="237"/>
      <c r="FH450" s="237"/>
      <c r="FI450" s="237"/>
      <c r="FJ450" s="237"/>
      <c r="FK450" s="237"/>
      <c r="FL450" s="237"/>
      <c r="FM450" s="237"/>
      <c r="FN450" s="237"/>
      <c r="FO450" s="237"/>
      <c r="FP450" s="237"/>
      <c r="FQ450" s="237"/>
      <c r="FR450" s="237"/>
      <c r="FS450" s="237"/>
      <c r="FT450" s="237"/>
      <c r="FU450" s="237"/>
    </row>
    <row r="451" spans="1:177" s="236" customFormat="1" ht="15.75" hidden="1">
      <c r="A451" s="16"/>
      <c r="B451" s="137"/>
      <c r="C451" s="136"/>
      <c r="D451" s="52"/>
      <c r="E451" s="50" t="s">
        <v>337</v>
      </c>
      <c r="F451" s="51" t="s">
        <v>338</v>
      </c>
      <c r="G451" s="115">
        <v>200000</v>
      </c>
      <c r="H451" s="115">
        <v>0</v>
      </c>
      <c r="I451" s="252">
        <f t="shared" si="32"/>
        <v>200000</v>
      </c>
      <c r="J451" s="235"/>
      <c r="K451" s="235"/>
      <c r="L451" s="235"/>
      <c r="M451" s="235"/>
      <c r="N451" s="235"/>
      <c r="O451" s="235"/>
      <c r="P451" s="235"/>
      <c r="Q451" s="235"/>
      <c r="R451" s="235"/>
      <c r="S451" s="235"/>
      <c r="T451" s="235"/>
      <c r="U451" s="235"/>
      <c r="V451" s="235"/>
      <c r="W451" s="235"/>
      <c r="X451" s="235"/>
      <c r="Y451" s="235"/>
      <c r="Z451" s="235"/>
      <c r="AA451" s="235"/>
      <c r="AB451" s="235"/>
      <c r="AC451" s="235"/>
      <c r="AD451" s="235"/>
      <c r="AE451" s="235"/>
      <c r="AF451" s="235"/>
      <c r="AG451" s="235"/>
      <c r="AH451" s="235"/>
      <c r="AI451" s="235"/>
      <c r="AJ451" s="235"/>
      <c r="AK451" s="235"/>
      <c r="AL451" s="235"/>
      <c r="AM451" s="235"/>
      <c r="AN451" s="235"/>
      <c r="AO451" s="235"/>
      <c r="AP451" s="235"/>
      <c r="AQ451" s="235"/>
      <c r="AR451" s="235"/>
      <c r="AS451" s="235"/>
      <c r="AT451" s="235"/>
      <c r="AU451" s="235"/>
      <c r="AV451" s="235"/>
      <c r="AW451" s="235"/>
      <c r="AX451" s="235"/>
      <c r="AY451" s="235"/>
      <c r="AZ451" s="235"/>
      <c r="BA451" s="235"/>
      <c r="BB451" s="235"/>
      <c r="BC451" s="235"/>
      <c r="BD451" s="235"/>
      <c r="BE451" s="235"/>
      <c r="BF451" s="235"/>
      <c r="BG451" s="235"/>
      <c r="BH451" s="235"/>
      <c r="BI451" s="235"/>
      <c r="BJ451" s="235"/>
      <c r="BK451" s="235"/>
      <c r="BL451" s="235"/>
      <c r="BM451" s="235"/>
      <c r="BN451" s="235"/>
      <c r="BO451" s="235"/>
      <c r="BP451" s="235"/>
      <c r="BQ451" s="235"/>
      <c r="BR451" s="235"/>
      <c r="BS451" s="235"/>
      <c r="BT451" s="235"/>
      <c r="BU451" s="235"/>
      <c r="BV451" s="235"/>
      <c r="BW451" s="235"/>
      <c r="BX451" s="235"/>
      <c r="BY451" s="235"/>
      <c r="BZ451" s="235"/>
      <c r="CA451" s="235"/>
      <c r="CB451" s="235"/>
      <c r="CC451" s="235"/>
      <c r="CD451" s="235"/>
      <c r="CE451" s="235"/>
      <c r="CF451" s="235"/>
      <c r="CG451" s="235"/>
      <c r="CH451" s="235"/>
      <c r="CI451" s="235"/>
      <c r="CJ451" s="235"/>
      <c r="CK451" s="235"/>
      <c r="CL451" s="235"/>
      <c r="CM451" s="235"/>
      <c r="CN451" s="235"/>
      <c r="CO451" s="235"/>
      <c r="CP451" s="235"/>
      <c r="CQ451" s="235"/>
      <c r="CR451" s="235"/>
      <c r="CS451" s="235"/>
      <c r="CT451" s="235"/>
      <c r="CU451" s="235"/>
      <c r="CV451" s="235"/>
      <c r="CW451" s="235"/>
      <c r="CX451" s="235"/>
      <c r="CY451" s="235"/>
      <c r="CZ451" s="235"/>
      <c r="DA451" s="235"/>
      <c r="DB451" s="235"/>
      <c r="DC451" s="235"/>
      <c r="DD451" s="235"/>
      <c r="DE451" s="235"/>
      <c r="DF451" s="235"/>
      <c r="DG451" s="235"/>
      <c r="DH451" s="235"/>
      <c r="DI451" s="235"/>
      <c r="DJ451" s="235"/>
      <c r="DK451" s="235"/>
      <c r="DL451" s="235"/>
      <c r="DM451" s="235"/>
      <c r="DN451" s="235"/>
      <c r="DO451" s="235"/>
      <c r="DP451" s="235"/>
      <c r="DQ451" s="235"/>
      <c r="DR451" s="235"/>
      <c r="DS451" s="235"/>
      <c r="DT451" s="235"/>
      <c r="DU451" s="235"/>
      <c r="DV451" s="235"/>
      <c r="DW451" s="235"/>
      <c r="DX451" s="235"/>
      <c r="DY451" s="235"/>
      <c r="DZ451" s="235"/>
      <c r="EA451" s="235"/>
      <c r="EB451" s="235"/>
      <c r="EC451" s="235"/>
      <c r="ED451" s="235"/>
      <c r="EE451" s="235"/>
      <c r="EF451" s="235"/>
      <c r="EG451" s="235"/>
      <c r="EH451" s="235"/>
      <c r="EI451" s="235"/>
      <c r="EJ451" s="235"/>
      <c r="EK451" s="235"/>
      <c r="EL451" s="235"/>
      <c r="EM451" s="235"/>
      <c r="EN451" s="235"/>
      <c r="EO451" s="235"/>
      <c r="EP451" s="235"/>
      <c r="EQ451" s="235"/>
      <c r="ER451" s="235"/>
      <c r="ES451" s="235"/>
      <c r="ET451" s="235"/>
      <c r="EU451" s="235"/>
      <c r="EV451" s="235"/>
      <c r="EW451" s="235"/>
      <c r="EX451" s="235"/>
      <c r="EY451" s="235"/>
      <c r="EZ451" s="235"/>
      <c r="FA451" s="235"/>
      <c r="FB451" s="235"/>
      <c r="FC451" s="235"/>
      <c r="FD451" s="235"/>
      <c r="FE451" s="235"/>
      <c r="FF451" s="235"/>
      <c r="FG451" s="235"/>
      <c r="FH451" s="235"/>
      <c r="FI451" s="235"/>
      <c r="FJ451" s="235"/>
      <c r="FK451" s="235"/>
      <c r="FL451" s="235"/>
      <c r="FM451" s="235"/>
      <c r="FN451" s="235"/>
      <c r="FO451" s="235"/>
      <c r="FP451" s="235"/>
      <c r="FQ451" s="235"/>
      <c r="FR451" s="235"/>
      <c r="FS451" s="235"/>
      <c r="FT451" s="235"/>
      <c r="FU451" s="235"/>
    </row>
    <row r="452" spans="1:177" s="236" customFormat="1" ht="15.75" customHeight="1">
      <c r="A452" s="485"/>
      <c r="B452" s="359"/>
      <c r="C452" s="360"/>
      <c r="D452" s="449" t="s">
        <v>482</v>
      </c>
      <c r="E452" s="534" t="s">
        <v>483</v>
      </c>
      <c r="F452" s="535"/>
      <c r="G452" s="447">
        <v>0</v>
      </c>
      <c r="H452" s="447">
        <f>+G452-I452</f>
        <v>-700</v>
      </c>
      <c r="I452" s="377">
        <f>+I453</f>
        <v>700</v>
      </c>
      <c r="J452" s="235"/>
      <c r="K452" s="235"/>
      <c r="L452" s="235"/>
      <c r="M452" s="235"/>
      <c r="N452" s="235"/>
      <c r="O452" s="235"/>
      <c r="P452" s="235"/>
      <c r="Q452" s="235"/>
      <c r="R452" s="235"/>
      <c r="S452" s="235"/>
      <c r="T452" s="235"/>
      <c r="U452" s="235"/>
      <c r="V452" s="235"/>
      <c r="W452" s="235"/>
      <c r="X452" s="235"/>
      <c r="Y452" s="235"/>
      <c r="Z452" s="235"/>
      <c r="AA452" s="235"/>
      <c r="AB452" s="235"/>
      <c r="AC452" s="235"/>
      <c r="AD452" s="235"/>
      <c r="AE452" s="235"/>
      <c r="AF452" s="235"/>
      <c r="AG452" s="235"/>
      <c r="AH452" s="235"/>
      <c r="AI452" s="235"/>
      <c r="AJ452" s="235"/>
      <c r="AK452" s="235"/>
      <c r="AL452" s="235"/>
      <c r="AM452" s="235"/>
      <c r="AN452" s="235"/>
      <c r="AO452" s="235"/>
      <c r="AP452" s="235"/>
      <c r="AQ452" s="235"/>
      <c r="AR452" s="235"/>
      <c r="AS452" s="235"/>
      <c r="AT452" s="235"/>
      <c r="AU452" s="235"/>
      <c r="AV452" s="235"/>
      <c r="AW452" s="235"/>
      <c r="AX452" s="235"/>
      <c r="AY452" s="235"/>
      <c r="AZ452" s="235"/>
      <c r="BA452" s="235"/>
      <c r="BB452" s="235"/>
      <c r="BC452" s="235"/>
      <c r="BD452" s="235"/>
      <c r="BE452" s="235"/>
      <c r="BF452" s="235"/>
      <c r="BG452" s="235"/>
      <c r="BH452" s="235"/>
      <c r="BI452" s="235"/>
      <c r="BJ452" s="235"/>
      <c r="BK452" s="235"/>
      <c r="BL452" s="235"/>
      <c r="BM452" s="235"/>
      <c r="BN452" s="235"/>
      <c r="BO452" s="235"/>
      <c r="BP452" s="235"/>
      <c r="BQ452" s="235"/>
      <c r="BR452" s="235"/>
      <c r="BS452" s="235"/>
      <c r="BT452" s="235"/>
      <c r="BU452" s="235"/>
      <c r="BV452" s="235"/>
      <c r="BW452" s="235"/>
      <c r="BX452" s="235"/>
      <c r="BY452" s="235"/>
      <c r="BZ452" s="235"/>
      <c r="CA452" s="235"/>
      <c r="CB452" s="235"/>
      <c r="CC452" s="235"/>
      <c r="CD452" s="235"/>
      <c r="CE452" s="235"/>
      <c r="CF452" s="235"/>
      <c r="CG452" s="235"/>
      <c r="CH452" s="235"/>
      <c r="CI452" s="235"/>
      <c r="CJ452" s="235"/>
      <c r="CK452" s="235"/>
      <c r="CL452" s="235"/>
      <c r="CM452" s="235"/>
      <c r="CN452" s="235"/>
      <c r="CO452" s="235"/>
      <c r="CP452" s="235"/>
      <c r="CQ452" s="235"/>
      <c r="CR452" s="235"/>
      <c r="CS452" s="235"/>
      <c r="CT452" s="235"/>
      <c r="CU452" s="235"/>
      <c r="CV452" s="235"/>
      <c r="CW452" s="235"/>
      <c r="CX452" s="235"/>
      <c r="CY452" s="235"/>
      <c r="CZ452" s="235"/>
      <c r="DA452" s="235"/>
      <c r="DB452" s="235"/>
      <c r="DC452" s="235"/>
      <c r="DD452" s="235"/>
      <c r="DE452" s="235"/>
      <c r="DF452" s="235"/>
      <c r="DG452" s="235"/>
      <c r="DH452" s="235"/>
      <c r="DI452" s="235"/>
      <c r="DJ452" s="235"/>
      <c r="DK452" s="235"/>
      <c r="DL452" s="235"/>
      <c r="DM452" s="235"/>
      <c r="DN452" s="235"/>
      <c r="DO452" s="235"/>
      <c r="DP452" s="235"/>
      <c r="DQ452" s="235"/>
      <c r="DR452" s="235"/>
      <c r="DS452" s="235"/>
      <c r="DT452" s="235"/>
      <c r="DU452" s="235"/>
      <c r="DV452" s="235"/>
      <c r="DW452" s="235"/>
      <c r="DX452" s="235"/>
      <c r="DY452" s="235"/>
      <c r="DZ452" s="235"/>
      <c r="EA452" s="235"/>
      <c r="EB452" s="235"/>
      <c r="EC452" s="235"/>
      <c r="ED452" s="235"/>
      <c r="EE452" s="235"/>
      <c r="EF452" s="235"/>
      <c r="EG452" s="235"/>
      <c r="EH452" s="235"/>
      <c r="EI452" s="235"/>
      <c r="EJ452" s="235"/>
      <c r="EK452" s="235"/>
      <c r="EL452" s="235"/>
      <c r="EM452" s="235"/>
      <c r="EN452" s="235"/>
      <c r="EO452" s="235"/>
      <c r="EP452" s="235"/>
      <c r="EQ452" s="235"/>
      <c r="ER452" s="235"/>
      <c r="ES452" s="235"/>
      <c r="ET452" s="235"/>
      <c r="EU452" s="235"/>
      <c r="EV452" s="235"/>
      <c r="EW452" s="235"/>
      <c r="EX452" s="235"/>
      <c r="EY452" s="235"/>
      <c r="EZ452" s="235"/>
      <c r="FA452" s="235"/>
      <c r="FB452" s="235"/>
      <c r="FC452" s="235"/>
      <c r="FD452" s="235"/>
      <c r="FE452" s="235"/>
      <c r="FF452" s="235"/>
      <c r="FG452" s="235"/>
      <c r="FH452" s="235"/>
      <c r="FI452" s="235"/>
      <c r="FJ452" s="235"/>
      <c r="FK452" s="235"/>
      <c r="FL452" s="235"/>
      <c r="FM452" s="235"/>
      <c r="FN452" s="235"/>
      <c r="FO452" s="235"/>
      <c r="FP452" s="235"/>
      <c r="FQ452" s="235"/>
      <c r="FR452" s="235"/>
      <c r="FS452" s="235"/>
      <c r="FT452" s="235"/>
      <c r="FU452" s="235"/>
    </row>
    <row r="453" spans="1:177" s="236" customFormat="1" ht="15.75">
      <c r="A453" s="486"/>
      <c r="B453" s="363"/>
      <c r="C453" s="364"/>
      <c r="D453" s="365"/>
      <c r="E453" s="366" t="s">
        <v>335</v>
      </c>
      <c r="F453" s="367" t="s">
        <v>336</v>
      </c>
      <c r="G453" s="447">
        <v>0</v>
      </c>
      <c r="H453" s="447">
        <f t="shared" ref="H453:H458" si="33">+G453-I453</f>
        <v>-700</v>
      </c>
      <c r="I453" s="377">
        <f>+I454+I455</f>
        <v>700</v>
      </c>
      <c r="J453" s="235"/>
      <c r="K453" s="235"/>
      <c r="L453" s="235"/>
      <c r="M453" s="235"/>
      <c r="N453" s="235"/>
      <c r="O453" s="235"/>
      <c r="P453" s="235"/>
      <c r="Q453" s="235"/>
      <c r="R453" s="235"/>
      <c r="S453" s="235"/>
      <c r="T453" s="235"/>
      <c r="U453" s="235"/>
      <c r="V453" s="235"/>
      <c r="W453" s="235"/>
      <c r="X453" s="235"/>
      <c r="Y453" s="235"/>
      <c r="Z453" s="235"/>
      <c r="AA453" s="235"/>
      <c r="AB453" s="235"/>
      <c r="AC453" s="235"/>
      <c r="AD453" s="235"/>
      <c r="AE453" s="235"/>
      <c r="AF453" s="235"/>
      <c r="AG453" s="235"/>
      <c r="AH453" s="235"/>
      <c r="AI453" s="235"/>
      <c r="AJ453" s="235"/>
      <c r="AK453" s="235"/>
      <c r="AL453" s="235"/>
      <c r="AM453" s="235"/>
      <c r="AN453" s="235"/>
      <c r="AO453" s="235"/>
      <c r="AP453" s="235"/>
      <c r="AQ453" s="235"/>
      <c r="AR453" s="235"/>
      <c r="AS453" s="235"/>
      <c r="AT453" s="235"/>
      <c r="AU453" s="235"/>
      <c r="AV453" s="235"/>
      <c r="AW453" s="235"/>
      <c r="AX453" s="235"/>
      <c r="AY453" s="235"/>
      <c r="AZ453" s="235"/>
      <c r="BA453" s="235"/>
      <c r="BB453" s="235"/>
      <c r="BC453" s="235"/>
      <c r="BD453" s="235"/>
      <c r="BE453" s="235"/>
      <c r="BF453" s="235"/>
      <c r="BG453" s="235"/>
      <c r="BH453" s="235"/>
      <c r="BI453" s="235"/>
      <c r="BJ453" s="235"/>
      <c r="BK453" s="235"/>
      <c r="BL453" s="235"/>
      <c r="BM453" s="235"/>
      <c r="BN453" s="235"/>
      <c r="BO453" s="235"/>
      <c r="BP453" s="235"/>
      <c r="BQ453" s="235"/>
      <c r="BR453" s="235"/>
      <c r="BS453" s="235"/>
      <c r="BT453" s="235"/>
      <c r="BU453" s="235"/>
      <c r="BV453" s="235"/>
      <c r="BW453" s="235"/>
      <c r="BX453" s="235"/>
      <c r="BY453" s="235"/>
      <c r="BZ453" s="235"/>
      <c r="CA453" s="235"/>
      <c r="CB453" s="235"/>
      <c r="CC453" s="235"/>
      <c r="CD453" s="235"/>
      <c r="CE453" s="235"/>
      <c r="CF453" s="235"/>
      <c r="CG453" s="235"/>
      <c r="CH453" s="235"/>
      <c r="CI453" s="235"/>
      <c r="CJ453" s="235"/>
      <c r="CK453" s="235"/>
      <c r="CL453" s="235"/>
      <c r="CM453" s="235"/>
      <c r="CN453" s="235"/>
      <c r="CO453" s="235"/>
      <c r="CP453" s="235"/>
      <c r="CQ453" s="235"/>
      <c r="CR453" s="235"/>
      <c r="CS453" s="235"/>
      <c r="CT453" s="235"/>
      <c r="CU453" s="235"/>
      <c r="CV453" s="235"/>
      <c r="CW453" s="235"/>
      <c r="CX453" s="235"/>
      <c r="CY453" s="235"/>
      <c r="CZ453" s="235"/>
      <c r="DA453" s="235"/>
      <c r="DB453" s="235"/>
      <c r="DC453" s="235"/>
      <c r="DD453" s="235"/>
      <c r="DE453" s="235"/>
      <c r="DF453" s="235"/>
      <c r="DG453" s="235"/>
      <c r="DH453" s="235"/>
      <c r="DI453" s="235"/>
      <c r="DJ453" s="235"/>
      <c r="DK453" s="235"/>
      <c r="DL453" s="235"/>
      <c r="DM453" s="235"/>
      <c r="DN453" s="235"/>
      <c r="DO453" s="235"/>
      <c r="DP453" s="235"/>
      <c r="DQ453" s="235"/>
      <c r="DR453" s="235"/>
      <c r="DS453" s="235"/>
      <c r="DT453" s="235"/>
      <c r="DU453" s="235"/>
      <c r="DV453" s="235"/>
      <c r="DW453" s="235"/>
      <c r="DX453" s="235"/>
      <c r="DY453" s="235"/>
      <c r="DZ453" s="235"/>
      <c r="EA453" s="235"/>
      <c r="EB453" s="235"/>
      <c r="EC453" s="235"/>
      <c r="ED453" s="235"/>
      <c r="EE453" s="235"/>
      <c r="EF453" s="235"/>
      <c r="EG453" s="235"/>
      <c r="EH453" s="235"/>
      <c r="EI453" s="235"/>
      <c r="EJ453" s="235"/>
      <c r="EK453" s="235"/>
      <c r="EL453" s="235"/>
      <c r="EM453" s="235"/>
      <c r="EN453" s="235"/>
      <c r="EO453" s="235"/>
      <c r="EP453" s="235"/>
      <c r="EQ453" s="235"/>
      <c r="ER453" s="235"/>
      <c r="ES453" s="235"/>
      <c r="ET453" s="235"/>
      <c r="EU453" s="235"/>
      <c r="EV453" s="235"/>
      <c r="EW453" s="235"/>
      <c r="EX453" s="235"/>
      <c r="EY453" s="235"/>
      <c r="EZ453" s="235"/>
      <c r="FA453" s="235"/>
      <c r="FB453" s="235"/>
      <c r="FC453" s="235"/>
      <c r="FD453" s="235"/>
      <c r="FE453" s="235"/>
      <c r="FF453" s="235"/>
      <c r="FG453" s="235"/>
      <c r="FH453" s="235"/>
      <c r="FI453" s="235"/>
      <c r="FJ453" s="235"/>
      <c r="FK453" s="235"/>
      <c r="FL453" s="235"/>
      <c r="FM453" s="235"/>
      <c r="FN453" s="235"/>
      <c r="FO453" s="235"/>
      <c r="FP453" s="235"/>
      <c r="FQ453" s="235"/>
      <c r="FR453" s="235"/>
      <c r="FS453" s="235"/>
      <c r="FT453" s="235"/>
      <c r="FU453" s="235"/>
    </row>
    <row r="454" spans="1:177" s="236" customFormat="1" ht="15.75">
      <c r="A454" s="366"/>
      <c r="B454" s="366"/>
      <c r="C454" s="365"/>
      <c r="D454" s="363"/>
      <c r="E454" s="364"/>
      <c r="F454" s="369" t="s">
        <v>163</v>
      </c>
      <c r="G454" s="447">
        <v>0</v>
      </c>
      <c r="H454" s="447">
        <f t="shared" si="33"/>
        <v>-700</v>
      </c>
      <c r="I454" s="377">
        <f>+I456-I455</f>
        <v>700</v>
      </c>
      <c r="J454" s="235"/>
      <c r="K454" s="235"/>
      <c r="L454" s="235"/>
      <c r="M454" s="235"/>
      <c r="N454" s="235"/>
      <c r="O454" s="235"/>
      <c r="P454" s="235"/>
      <c r="Q454" s="235"/>
      <c r="R454" s="235"/>
      <c r="S454" s="235"/>
      <c r="T454" s="235"/>
      <c r="U454" s="235"/>
      <c r="V454" s="235"/>
      <c r="W454" s="235"/>
      <c r="X454" s="235"/>
      <c r="Y454" s="235"/>
      <c r="Z454" s="235"/>
      <c r="AA454" s="235"/>
      <c r="AB454" s="235"/>
      <c r="AC454" s="235"/>
      <c r="AD454" s="235"/>
      <c r="AE454" s="235"/>
      <c r="AF454" s="235"/>
      <c r="AG454" s="235"/>
      <c r="AH454" s="235"/>
      <c r="AI454" s="235"/>
      <c r="AJ454" s="235"/>
      <c r="AK454" s="235"/>
      <c r="AL454" s="235"/>
      <c r="AM454" s="235"/>
      <c r="AN454" s="235"/>
      <c r="AO454" s="235"/>
      <c r="AP454" s="235"/>
      <c r="AQ454" s="235"/>
      <c r="AR454" s="235"/>
      <c r="AS454" s="235"/>
      <c r="AT454" s="235"/>
      <c r="AU454" s="235"/>
      <c r="AV454" s="235"/>
      <c r="AW454" s="235"/>
      <c r="AX454" s="235"/>
      <c r="AY454" s="235"/>
      <c r="AZ454" s="235"/>
      <c r="BA454" s="235"/>
      <c r="BB454" s="235"/>
      <c r="BC454" s="235"/>
      <c r="BD454" s="235"/>
      <c r="BE454" s="235"/>
      <c r="BF454" s="235"/>
      <c r="BG454" s="235"/>
      <c r="BH454" s="235"/>
      <c r="BI454" s="235"/>
      <c r="BJ454" s="235"/>
      <c r="BK454" s="235"/>
      <c r="BL454" s="235"/>
      <c r="BM454" s="235"/>
      <c r="BN454" s="235"/>
      <c r="BO454" s="235"/>
      <c r="BP454" s="235"/>
      <c r="BQ454" s="235"/>
      <c r="BR454" s="235"/>
      <c r="BS454" s="235"/>
      <c r="BT454" s="235"/>
      <c r="BU454" s="235"/>
      <c r="BV454" s="235"/>
      <c r="BW454" s="235"/>
      <c r="BX454" s="235"/>
      <c r="BY454" s="235"/>
      <c r="BZ454" s="235"/>
      <c r="CA454" s="235"/>
      <c r="CB454" s="235"/>
      <c r="CC454" s="235"/>
      <c r="CD454" s="235"/>
      <c r="CE454" s="235"/>
      <c r="CF454" s="235"/>
      <c r="CG454" s="235"/>
      <c r="CH454" s="235"/>
      <c r="CI454" s="235"/>
      <c r="CJ454" s="235"/>
      <c r="CK454" s="235"/>
      <c r="CL454" s="235"/>
      <c r="CM454" s="235"/>
      <c r="CN454" s="235"/>
      <c r="CO454" s="235"/>
      <c r="CP454" s="235"/>
      <c r="CQ454" s="235"/>
      <c r="CR454" s="235"/>
      <c r="CS454" s="235"/>
      <c r="CT454" s="235"/>
      <c r="CU454" s="235"/>
      <c r="CV454" s="235"/>
      <c r="CW454" s="235"/>
      <c r="CX454" s="235"/>
      <c r="CY454" s="235"/>
      <c r="CZ454" s="235"/>
      <c r="DA454" s="235"/>
      <c r="DB454" s="235"/>
      <c r="DC454" s="235"/>
      <c r="DD454" s="235"/>
      <c r="DE454" s="235"/>
      <c r="DF454" s="235"/>
      <c r="DG454" s="235"/>
      <c r="DH454" s="235"/>
      <c r="DI454" s="235"/>
      <c r="DJ454" s="235"/>
      <c r="DK454" s="235"/>
      <c r="DL454" s="235"/>
      <c r="DM454" s="235"/>
      <c r="DN454" s="235"/>
      <c r="DO454" s="235"/>
      <c r="DP454" s="235"/>
      <c r="DQ454" s="235"/>
      <c r="DR454" s="235"/>
      <c r="DS454" s="235"/>
      <c r="DT454" s="235"/>
      <c r="DU454" s="235"/>
      <c r="DV454" s="235"/>
      <c r="DW454" s="235"/>
      <c r="DX454" s="235"/>
      <c r="DY454" s="235"/>
      <c r="DZ454" s="235"/>
      <c r="EA454" s="235"/>
      <c r="EB454" s="235"/>
      <c r="EC454" s="235"/>
      <c r="ED454" s="235"/>
      <c r="EE454" s="235"/>
      <c r="EF454" s="235"/>
      <c r="EG454" s="235"/>
      <c r="EH454" s="235"/>
      <c r="EI454" s="235"/>
      <c r="EJ454" s="235"/>
      <c r="EK454" s="235"/>
      <c r="EL454" s="235"/>
      <c r="EM454" s="235"/>
      <c r="EN454" s="235"/>
      <c r="EO454" s="235"/>
      <c r="EP454" s="235"/>
      <c r="EQ454" s="235"/>
      <c r="ER454" s="235"/>
      <c r="ES454" s="235"/>
      <c r="ET454" s="235"/>
      <c r="EU454" s="235"/>
      <c r="EV454" s="235"/>
      <c r="EW454" s="235"/>
      <c r="EX454" s="235"/>
      <c r="EY454" s="235"/>
      <c r="EZ454" s="235"/>
      <c r="FA454" s="235"/>
      <c r="FB454" s="235"/>
      <c r="FC454" s="235"/>
      <c r="FD454" s="235"/>
      <c r="FE454" s="235"/>
      <c r="FF454" s="235"/>
      <c r="FG454" s="235"/>
      <c r="FH454" s="235"/>
      <c r="FI454" s="235"/>
      <c r="FJ454" s="235"/>
      <c r="FK454" s="235"/>
      <c r="FL454" s="235"/>
      <c r="FM454" s="235"/>
      <c r="FN454" s="235"/>
      <c r="FO454" s="235"/>
      <c r="FP454" s="235"/>
      <c r="FQ454" s="235"/>
      <c r="FR454" s="235"/>
      <c r="FS454" s="235"/>
      <c r="FT454" s="235"/>
      <c r="FU454" s="235"/>
    </row>
    <row r="455" spans="1:177" s="236" customFormat="1" ht="15.75">
      <c r="A455" s="366"/>
      <c r="B455" s="366"/>
      <c r="C455" s="365"/>
      <c r="D455" s="363"/>
      <c r="E455" s="364"/>
      <c r="F455" s="369" t="s">
        <v>165</v>
      </c>
      <c r="G455" s="447">
        <v>0</v>
      </c>
      <c r="H455" s="447">
        <f t="shared" si="33"/>
        <v>0</v>
      </c>
      <c r="I455" s="377">
        <v>0</v>
      </c>
      <c r="J455" s="235"/>
      <c r="K455" s="235"/>
      <c r="L455" s="235"/>
      <c r="M455" s="235"/>
      <c r="N455" s="235"/>
      <c r="O455" s="235"/>
      <c r="P455" s="235"/>
      <c r="Q455" s="235"/>
      <c r="R455" s="235"/>
      <c r="S455" s="235"/>
      <c r="T455" s="235"/>
      <c r="U455" s="235"/>
      <c r="V455" s="235"/>
      <c r="W455" s="235"/>
      <c r="X455" s="235"/>
      <c r="Y455" s="235"/>
      <c r="Z455" s="235"/>
      <c r="AA455" s="235"/>
      <c r="AB455" s="235"/>
      <c r="AC455" s="235"/>
      <c r="AD455" s="235"/>
      <c r="AE455" s="235"/>
      <c r="AF455" s="235"/>
      <c r="AG455" s="235"/>
      <c r="AH455" s="235"/>
      <c r="AI455" s="235"/>
      <c r="AJ455" s="235"/>
      <c r="AK455" s="235"/>
      <c r="AL455" s="235"/>
      <c r="AM455" s="235"/>
      <c r="AN455" s="235"/>
      <c r="AO455" s="235"/>
      <c r="AP455" s="235"/>
      <c r="AQ455" s="235"/>
      <c r="AR455" s="235"/>
      <c r="AS455" s="235"/>
      <c r="AT455" s="235"/>
      <c r="AU455" s="235"/>
      <c r="AV455" s="235"/>
      <c r="AW455" s="235"/>
      <c r="AX455" s="235"/>
      <c r="AY455" s="235"/>
      <c r="AZ455" s="235"/>
      <c r="BA455" s="235"/>
      <c r="BB455" s="235"/>
      <c r="BC455" s="235"/>
      <c r="BD455" s="235"/>
      <c r="BE455" s="235"/>
      <c r="BF455" s="235"/>
      <c r="BG455" s="235"/>
      <c r="BH455" s="235"/>
      <c r="BI455" s="235"/>
      <c r="BJ455" s="235"/>
      <c r="BK455" s="235"/>
      <c r="BL455" s="235"/>
      <c r="BM455" s="235"/>
      <c r="BN455" s="235"/>
      <c r="BO455" s="235"/>
      <c r="BP455" s="235"/>
      <c r="BQ455" s="235"/>
      <c r="BR455" s="235"/>
      <c r="BS455" s="235"/>
      <c r="BT455" s="235"/>
      <c r="BU455" s="235"/>
      <c r="BV455" s="235"/>
      <c r="BW455" s="235"/>
      <c r="BX455" s="235"/>
      <c r="BY455" s="235"/>
      <c r="BZ455" s="235"/>
      <c r="CA455" s="235"/>
      <c r="CB455" s="235"/>
      <c r="CC455" s="235"/>
      <c r="CD455" s="235"/>
      <c r="CE455" s="235"/>
      <c r="CF455" s="235"/>
      <c r="CG455" s="235"/>
      <c r="CH455" s="235"/>
      <c r="CI455" s="235"/>
      <c r="CJ455" s="235"/>
      <c r="CK455" s="235"/>
      <c r="CL455" s="235"/>
      <c r="CM455" s="235"/>
      <c r="CN455" s="235"/>
      <c r="CO455" s="235"/>
      <c r="CP455" s="235"/>
      <c r="CQ455" s="235"/>
      <c r="CR455" s="235"/>
      <c r="CS455" s="235"/>
      <c r="CT455" s="235"/>
      <c r="CU455" s="235"/>
      <c r="CV455" s="235"/>
      <c r="CW455" s="235"/>
      <c r="CX455" s="235"/>
      <c r="CY455" s="235"/>
      <c r="CZ455" s="235"/>
      <c r="DA455" s="235"/>
      <c r="DB455" s="235"/>
      <c r="DC455" s="235"/>
      <c r="DD455" s="235"/>
      <c r="DE455" s="235"/>
      <c r="DF455" s="235"/>
      <c r="DG455" s="235"/>
      <c r="DH455" s="235"/>
      <c r="DI455" s="235"/>
      <c r="DJ455" s="235"/>
      <c r="DK455" s="235"/>
      <c r="DL455" s="235"/>
      <c r="DM455" s="235"/>
      <c r="DN455" s="235"/>
      <c r="DO455" s="235"/>
      <c r="DP455" s="235"/>
      <c r="DQ455" s="235"/>
      <c r="DR455" s="235"/>
      <c r="DS455" s="235"/>
      <c r="DT455" s="235"/>
      <c r="DU455" s="235"/>
      <c r="DV455" s="235"/>
      <c r="DW455" s="235"/>
      <c r="DX455" s="235"/>
      <c r="DY455" s="235"/>
      <c r="DZ455" s="235"/>
      <c r="EA455" s="235"/>
      <c r="EB455" s="235"/>
      <c r="EC455" s="235"/>
      <c r="ED455" s="235"/>
      <c r="EE455" s="235"/>
      <c r="EF455" s="235"/>
      <c r="EG455" s="235"/>
      <c r="EH455" s="235"/>
      <c r="EI455" s="235"/>
      <c r="EJ455" s="235"/>
      <c r="EK455" s="235"/>
      <c r="EL455" s="235"/>
      <c r="EM455" s="235"/>
      <c r="EN455" s="235"/>
      <c r="EO455" s="235"/>
      <c r="EP455" s="235"/>
      <c r="EQ455" s="235"/>
      <c r="ER455" s="235"/>
      <c r="ES455" s="235"/>
      <c r="ET455" s="235"/>
      <c r="EU455" s="235"/>
      <c r="EV455" s="235"/>
      <c r="EW455" s="235"/>
      <c r="EX455" s="235"/>
      <c r="EY455" s="235"/>
      <c r="EZ455" s="235"/>
      <c r="FA455" s="235"/>
      <c r="FB455" s="235"/>
      <c r="FC455" s="235"/>
      <c r="FD455" s="235"/>
      <c r="FE455" s="235"/>
      <c r="FF455" s="235"/>
      <c r="FG455" s="235"/>
      <c r="FH455" s="235"/>
      <c r="FI455" s="235"/>
      <c r="FJ455" s="235"/>
      <c r="FK455" s="235"/>
      <c r="FL455" s="235"/>
      <c r="FM455" s="235"/>
      <c r="FN455" s="235"/>
      <c r="FO455" s="235"/>
      <c r="FP455" s="235"/>
      <c r="FQ455" s="235"/>
      <c r="FR455" s="235"/>
      <c r="FS455" s="235"/>
      <c r="FT455" s="235"/>
      <c r="FU455" s="235"/>
    </row>
    <row r="456" spans="1:177" s="236" customFormat="1" ht="15.75">
      <c r="A456" s="365" t="s">
        <v>159</v>
      </c>
      <c r="B456" s="365"/>
      <c r="C456" s="365"/>
      <c r="D456" s="364"/>
      <c r="E456" s="364"/>
      <c r="F456" s="370" t="s">
        <v>11</v>
      </c>
      <c r="G456" s="447">
        <v>0</v>
      </c>
      <c r="H456" s="447">
        <f t="shared" si="33"/>
        <v>-700</v>
      </c>
      <c r="I456" s="377">
        <f>+I457+I458</f>
        <v>700</v>
      </c>
      <c r="J456" s="235"/>
      <c r="K456" s="235"/>
      <c r="L456" s="235"/>
      <c r="M456" s="235"/>
      <c r="N456" s="235"/>
      <c r="O456" s="235"/>
      <c r="P456" s="235"/>
      <c r="Q456" s="235"/>
      <c r="R456" s="235"/>
      <c r="S456" s="235"/>
      <c r="T456" s="235"/>
      <c r="U456" s="235"/>
      <c r="V456" s="235"/>
      <c r="W456" s="235"/>
      <c r="X456" s="235"/>
      <c r="Y456" s="235"/>
      <c r="Z456" s="235"/>
      <c r="AA456" s="235"/>
      <c r="AB456" s="235"/>
      <c r="AC456" s="235"/>
      <c r="AD456" s="235"/>
      <c r="AE456" s="235"/>
      <c r="AF456" s="235"/>
      <c r="AG456" s="235"/>
      <c r="AH456" s="235"/>
      <c r="AI456" s="235"/>
      <c r="AJ456" s="235"/>
      <c r="AK456" s="235"/>
      <c r="AL456" s="235"/>
      <c r="AM456" s="235"/>
      <c r="AN456" s="235"/>
      <c r="AO456" s="235"/>
      <c r="AP456" s="235"/>
      <c r="AQ456" s="235"/>
      <c r="AR456" s="235"/>
      <c r="AS456" s="235"/>
      <c r="AT456" s="235"/>
      <c r="AU456" s="235"/>
      <c r="AV456" s="235"/>
      <c r="AW456" s="235"/>
      <c r="AX456" s="235"/>
      <c r="AY456" s="235"/>
      <c r="AZ456" s="235"/>
      <c r="BA456" s="235"/>
      <c r="BB456" s="235"/>
      <c r="BC456" s="235"/>
      <c r="BD456" s="235"/>
      <c r="BE456" s="235"/>
      <c r="BF456" s="235"/>
      <c r="BG456" s="235"/>
      <c r="BH456" s="235"/>
      <c r="BI456" s="235"/>
      <c r="BJ456" s="235"/>
      <c r="BK456" s="235"/>
      <c r="BL456" s="235"/>
      <c r="BM456" s="235"/>
      <c r="BN456" s="235"/>
      <c r="BO456" s="235"/>
      <c r="BP456" s="235"/>
      <c r="BQ456" s="235"/>
      <c r="BR456" s="235"/>
      <c r="BS456" s="235"/>
      <c r="BT456" s="235"/>
      <c r="BU456" s="235"/>
      <c r="BV456" s="235"/>
      <c r="BW456" s="235"/>
      <c r="BX456" s="235"/>
      <c r="BY456" s="235"/>
      <c r="BZ456" s="235"/>
      <c r="CA456" s="235"/>
      <c r="CB456" s="235"/>
      <c r="CC456" s="235"/>
      <c r="CD456" s="235"/>
      <c r="CE456" s="235"/>
      <c r="CF456" s="235"/>
      <c r="CG456" s="235"/>
      <c r="CH456" s="235"/>
      <c r="CI456" s="235"/>
      <c r="CJ456" s="235"/>
      <c r="CK456" s="235"/>
      <c r="CL456" s="235"/>
      <c r="CM456" s="235"/>
      <c r="CN456" s="235"/>
      <c r="CO456" s="235"/>
      <c r="CP456" s="235"/>
      <c r="CQ456" s="235"/>
      <c r="CR456" s="235"/>
      <c r="CS456" s="235"/>
      <c r="CT456" s="235"/>
      <c r="CU456" s="235"/>
      <c r="CV456" s="235"/>
      <c r="CW456" s="235"/>
      <c r="CX456" s="235"/>
      <c r="CY456" s="235"/>
      <c r="CZ456" s="235"/>
      <c r="DA456" s="235"/>
      <c r="DB456" s="235"/>
      <c r="DC456" s="235"/>
      <c r="DD456" s="235"/>
      <c r="DE456" s="235"/>
      <c r="DF456" s="235"/>
      <c r="DG456" s="235"/>
      <c r="DH456" s="235"/>
      <c r="DI456" s="235"/>
      <c r="DJ456" s="235"/>
      <c r="DK456" s="235"/>
      <c r="DL456" s="235"/>
      <c r="DM456" s="235"/>
      <c r="DN456" s="235"/>
      <c r="DO456" s="235"/>
      <c r="DP456" s="235"/>
      <c r="DQ456" s="235"/>
      <c r="DR456" s="235"/>
      <c r="DS456" s="235"/>
      <c r="DT456" s="235"/>
      <c r="DU456" s="235"/>
      <c r="DV456" s="235"/>
      <c r="DW456" s="235"/>
      <c r="DX456" s="235"/>
      <c r="DY456" s="235"/>
      <c r="DZ456" s="235"/>
      <c r="EA456" s="235"/>
      <c r="EB456" s="235"/>
      <c r="EC456" s="235"/>
      <c r="ED456" s="235"/>
      <c r="EE456" s="235"/>
      <c r="EF456" s="235"/>
      <c r="EG456" s="235"/>
      <c r="EH456" s="235"/>
      <c r="EI456" s="235"/>
      <c r="EJ456" s="235"/>
      <c r="EK456" s="235"/>
      <c r="EL456" s="235"/>
      <c r="EM456" s="235"/>
      <c r="EN456" s="235"/>
      <c r="EO456" s="235"/>
      <c r="EP456" s="235"/>
      <c r="EQ456" s="235"/>
      <c r="ER456" s="235"/>
      <c r="ES456" s="235"/>
      <c r="ET456" s="235"/>
      <c r="EU456" s="235"/>
      <c r="EV456" s="235"/>
      <c r="EW456" s="235"/>
      <c r="EX456" s="235"/>
      <c r="EY456" s="235"/>
      <c r="EZ456" s="235"/>
      <c r="FA456" s="235"/>
      <c r="FB456" s="235"/>
      <c r="FC456" s="235"/>
      <c r="FD456" s="235"/>
      <c r="FE456" s="235"/>
      <c r="FF456" s="235"/>
      <c r="FG456" s="235"/>
      <c r="FH456" s="235"/>
      <c r="FI456" s="235"/>
      <c r="FJ456" s="235"/>
      <c r="FK456" s="235"/>
      <c r="FL456" s="235"/>
      <c r="FM456" s="235"/>
      <c r="FN456" s="235"/>
      <c r="FO456" s="235"/>
      <c r="FP456" s="235"/>
      <c r="FQ456" s="235"/>
      <c r="FR456" s="235"/>
      <c r="FS456" s="235"/>
      <c r="FT456" s="235"/>
      <c r="FU456" s="235"/>
    </row>
    <row r="457" spans="1:177" s="236" customFormat="1" ht="15.75">
      <c r="A457" s="365"/>
      <c r="B457" s="365" t="s">
        <v>393</v>
      </c>
      <c r="C457" s="365"/>
      <c r="D457" s="364"/>
      <c r="E457" s="364"/>
      <c r="F457" s="370" t="s">
        <v>395</v>
      </c>
      <c r="G457" s="447">
        <v>0</v>
      </c>
      <c r="H457" s="447">
        <f t="shared" si="33"/>
        <v>0</v>
      </c>
      <c r="I457" s="377">
        <v>0</v>
      </c>
      <c r="J457" s="235"/>
      <c r="K457" s="235"/>
      <c r="L457" s="235"/>
      <c r="M457" s="235"/>
      <c r="N457" s="235"/>
      <c r="O457" s="235"/>
      <c r="P457" s="235"/>
      <c r="Q457" s="235"/>
      <c r="R457" s="235"/>
      <c r="S457" s="235"/>
      <c r="T457" s="235"/>
      <c r="U457" s="235"/>
      <c r="V457" s="235"/>
      <c r="W457" s="235"/>
      <c r="X457" s="235"/>
      <c r="Y457" s="235"/>
      <c r="Z457" s="235"/>
      <c r="AA457" s="235"/>
      <c r="AB457" s="235"/>
      <c r="AC457" s="235"/>
      <c r="AD457" s="235"/>
      <c r="AE457" s="235"/>
      <c r="AF457" s="235"/>
      <c r="AG457" s="235"/>
      <c r="AH457" s="235"/>
      <c r="AI457" s="235"/>
      <c r="AJ457" s="235"/>
      <c r="AK457" s="235"/>
      <c r="AL457" s="235"/>
      <c r="AM457" s="235"/>
      <c r="AN457" s="235"/>
      <c r="AO457" s="235"/>
      <c r="AP457" s="235"/>
      <c r="AQ457" s="235"/>
      <c r="AR457" s="235"/>
      <c r="AS457" s="235"/>
      <c r="AT457" s="235"/>
      <c r="AU457" s="235"/>
      <c r="AV457" s="235"/>
      <c r="AW457" s="235"/>
      <c r="AX457" s="235"/>
      <c r="AY457" s="235"/>
      <c r="AZ457" s="235"/>
      <c r="BA457" s="235"/>
      <c r="BB457" s="235"/>
      <c r="BC457" s="235"/>
      <c r="BD457" s="235"/>
      <c r="BE457" s="235"/>
      <c r="BF457" s="235"/>
      <c r="BG457" s="235"/>
      <c r="BH457" s="235"/>
      <c r="BI457" s="235"/>
      <c r="BJ457" s="235"/>
      <c r="BK457" s="235"/>
      <c r="BL457" s="235"/>
      <c r="BM457" s="235"/>
      <c r="BN457" s="235"/>
      <c r="BO457" s="235"/>
      <c r="BP457" s="235"/>
      <c r="BQ457" s="235"/>
      <c r="BR457" s="235"/>
      <c r="BS457" s="235"/>
      <c r="BT457" s="235"/>
      <c r="BU457" s="235"/>
      <c r="BV457" s="235"/>
      <c r="BW457" s="235"/>
      <c r="BX457" s="235"/>
      <c r="BY457" s="235"/>
      <c r="BZ457" s="235"/>
      <c r="CA457" s="235"/>
      <c r="CB457" s="235"/>
      <c r="CC457" s="235"/>
      <c r="CD457" s="235"/>
      <c r="CE457" s="235"/>
      <c r="CF457" s="235"/>
      <c r="CG457" s="235"/>
      <c r="CH457" s="235"/>
      <c r="CI457" s="235"/>
      <c r="CJ457" s="235"/>
      <c r="CK457" s="235"/>
      <c r="CL457" s="235"/>
      <c r="CM457" s="235"/>
      <c r="CN457" s="235"/>
      <c r="CO457" s="235"/>
      <c r="CP457" s="235"/>
      <c r="CQ457" s="235"/>
      <c r="CR457" s="235"/>
      <c r="CS457" s="235"/>
      <c r="CT457" s="235"/>
      <c r="CU457" s="235"/>
      <c r="CV457" s="235"/>
      <c r="CW457" s="235"/>
      <c r="CX457" s="235"/>
      <c r="CY457" s="235"/>
      <c r="CZ457" s="235"/>
      <c r="DA457" s="235"/>
      <c r="DB457" s="235"/>
      <c r="DC457" s="235"/>
      <c r="DD457" s="235"/>
      <c r="DE457" s="235"/>
      <c r="DF457" s="235"/>
      <c r="DG457" s="235"/>
      <c r="DH457" s="235"/>
      <c r="DI457" s="235"/>
      <c r="DJ457" s="235"/>
      <c r="DK457" s="235"/>
      <c r="DL457" s="235"/>
      <c r="DM457" s="235"/>
      <c r="DN457" s="235"/>
      <c r="DO457" s="235"/>
      <c r="DP457" s="235"/>
      <c r="DQ457" s="235"/>
      <c r="DR457" s="235"/>
      <c r="DS457" s="235"/>
      <c r="DT457" s="235"/>
      <c r="DU457" s="235"/>
      <c r="DV457" s="235"/>
      <c r="DW457" s="235"/>
      <c r="DX457" s="235"/>
      <c r="DY457" s="235"/>
      <c r="DZ457" s="235"/>
      <c r="EA457" s="235"/>
      <c r="EB457" s="235"/>
      <c r="EC457" s="235"/>
      <c r="ED457" s="235"/>
      <c r="EE457" s="235"/>
      <c r="EF457" s="235"/>
      <c r="EG457" s="235"/>
      <c r="EH457" s="235"/>
      <c r="EI457" s="235"/>
      <c r="EJ457" s="235"/>
      <c r="EK457" s="235"/>
      <c r="EL457" s="235"/>
      <c r="EM457" s="235"/>
      <c r="EN457" s="235"/>
      <c r="EO457" s="235"/>
      <c r="EP457" s="235"/>
      <c r="EQ457" s="235"/>
      <c r="ER457" s="235"/>
      <c r="ES457" s="235"/>
      <c r="ET457" s="235"/>
      <c r="EU457" s="235"/>
      <c r="EV457" s="235"/>
      <c r="EW457" s="235"/>
      <c r="EX457" s="235"/>
      <c r="EY457" s="235"/>
      <c r="EZ457" s="235"/>
      <c r="FA457" s="235"/>
      <c r="FB457" s="235"/>
      <c r="FC457" s="235"/>
      <c r="FD457" s="235"/>
      <c r="FE457" s="235"/>
      <c r="FF457" s="235"/>
      <c r="FG457" s="235"/>
      <c r="FH457" s="235"/>
      <c r="FI457" s="235"/>
      <c r="FJ457" s="235"/>
      <c r="FK457" s="235"/>
      <c r="FL457" s="235"/>
      <c r="FM457" s="235"/>
      <c r="FN457" s="235"/>
      <c r="FO457" s="235"/>
      <c r="FP457" s="235"/>
      <c r="FQ457" s="235"/>
      <c r="FR457" s="235"/>
      <c r="FS457" s="235"/>
      <c r="FT457" s="235"/>
      <c r="FU457" s="235"/>
    </row>
    <row r="458" spans="1:177" s="236" customFormat="1" ht="15.75">
      <c r="A458" s="365"/>
      <c r="B458" s="365" t="s">
        <v>101</v>
      </c>
      <c r="C458" s="365"/>
      <c r="D458" s="364"/>
      <c r="E458" s="364"/>
      <c r="F458" s="370" t="s">
        <v>102</v>
      </c>
      <c r="G458" s="447">
        <v>0</v>
      </c>
      <c r="H458" s="447">
        <f t="shared" si="33"/>
        <v>-700</v>
      </c>
      <c r="I458" s="377">
        <v>700</v>
      </c>
      <c r="J458" s="235"/>
      <c r="K458" s="235"/>
      <c r="L458" s="235"/>
      <c r="M458" s="235"/>
      <c r="N458" s="235"/>
      <c r="O458" s="235"/>
      <c r="P458" s="235"/>
      <c r="Q458" s="235"/>
      <c r="R458" s="235"/>
      <c r="S458" s="235"/>
      <c r="T458" s="235"/>
      <c r="U458" s="235"/>
      <c r="V458" s="235"/>
      <c r="W458" s="235"/>
      <c r="X458" s="235"/>
      <c r="Y458" s="235"/>
      <c r="Z458" s="235"/>
      <c r="AA458" s="235"/>
      <c r="AB458" s="235"/>
      <c r="AC458" s="235"/>
      <c r="AD458" s="235"/>
      <c r="AE458" s="235"/>
      <c r="AF458" s="235"/>
      <c r="AG458" s="235"/>
      <c r="AH458" s="235"/>
      <c r="AI458" s="235"/>
      <c r="AJ458" s="235"/>
      <c r="AK458" s="235"/>
      <c r="AL458" s="235"/>
      <c r="AM458" s="235"/>
      <c r="AN458" s="235"/>
      <c r="AO458" s="235"/>
      <c r="AP458" s="235"/>
      <c r="AQ458" s="235"/>
      <c r="AR458" s="235"/>
      <c r="AS458" s="235"/>
      <c r="AT458" s="235"/>
      <c r="AU458" s="235"/>
      <c r="AV458" s="235"/>
      <c r="AW458" s="235"/>
      <c r="AX458" s="235"/>
      <c r="AY458" s="235"/>
      <c r="AZ458" s="235"/>
      <c r="BA458" s="235"/>
      <c r="BB458" s="235"/>
      <c r="BC458" s="235"/>
      <c r="BD458" s="235"/>
      <c r="BE458" s="235"/>
      <c r="BF458" s="235"/>
      <c r="BG458" s="235"/>
      <c r="BH458" s="235"/>
      <c r="BI458" s="235"/>
      <c r="BJ458" s="235"/>
      <c r="BK458" s="235"/>
      <c r="BL458" s="235"/>
      <c r="BM458" s="235"/>
      <c r="BN458" s="235"/>
      <c r="BO458" s="235"/>
      <c r="BP458" s="235"/>
      <c r="BQ458" s="235"/>
      <c r="BR458" s="235"/>
      <c r="BS458" s="235"/>
      <c r="BT458" s="235"/>
      <c r="BU458" s="235"/>
      <c r="BV458" s="235"/>
      <c r="BW458" s="235"/>
      <c r="BX458" s="235"/>
      <c r="BY458" s="235"/>
      <c r="BZ458" s="235"/>
      <c r="CA458" s="235"/>
      <c r="CB458" s="235"/>
      <c r="CC458" s="235"/>
      <c r="CD458" s="235"/>
      <c r="CE458" s="235"/>
      <c r="CF458" s="235"/>
      <c r="CG458" s="235"/>
      <c r="CH458" s="235"/>
      <c r="CI458" s="235"/>
      <c r="CJ458" s="235"/>
      <c r="CK458" s="235"/>
      <c r="CL458" s="235"/>
      <c r="CM458" s="235"/>
      <c r="CN458" s="235"/>
      <c r="CO458" s="235"/>
      <c r="CP458" s="235"/>
      <c r="CQ458" s="235"/>
      <c r="CR458" s="235"/>
      <c r="CS458" s="235"/>
      <c r="CT458" s="235"/>
      <c r="CU458" s="235"/>
      <c r="CV458" s="235"/>
      <c r="CW458" s="235"/>
      <c r="CX458" s="235"/>
      <c r="CY458" s="235"/>
      <c r="CZ458" s="235"/>
      <c r="DA458" s="235"/>
      <c r="DB458" s="235"/>
      <c r="DC458" s="235"/>
      <c r="DD458" s="235"/>
      <c r="DE458" s="235"/>
      <c r="DF458" s="235"/>
      <c r="DG458" s="235"/>
      <c r="DH458" s="235"/>
      <c r="DI458" s="235"/>
      <c r="DJ458" s="235"/>
      <c r="DK458" s="235"/>
      <c r="DL458" s="235"/>
      <c r="DM458" s="235"/>
      <c r="DN458" s="235"/>
      <c r="DO458" s="235"/>
      <c r="DP458" s="235"/>
      <c r="DQ458" s="235"/>
      <c r="DR458" s="235"/>
      <c r="DS458" s="235"/>
      <c r="DT458" s="235"/>
      <c r="DU458" s="235"/>
      <c r="DV458" s="235"/>
      <c r="DW458" s="235"/>
      <c r="DX458" s="235"/>
      <c r="DY458" s="235"/>
      <c r="DZ458" s="235"/>
      <c r="EA458" s="235"/>
      <c r="EB458" s="235"/>
      <c r="EC458" s="235"/>
      <c r="ED458" s="235"/>
      <c r="EE458" s="235"/>
      <c r="EF458" s="235"/>
      <c r="EG458" s="235"/>
      <c r="EH458" s="235"/>
      <c r="EI458" s="235"/>
      <c r="EJ458" s="235"/>
      <c r="EK458" s="235"/>
      <c r="EL458" s="235"/>
      <c r="EM458" s="235"/>
      <c r="EN458" s="235"/>
      <c r="EO458" s="235"/>
      <c r="EP458" s="235"/>
      <c r="EQ458" s="235"/>
      <c r="ER458" s="235"/>
      <c r="ES458" s="235"/>
      <c r="ET458" s="235"/>
      <c r="EU458" s="235"/>
      <c r="EV458" s="235"/>
      <c r="EW458" s="235"/>
      <c r="EX458" s="235"/>
      <c r="EY458" s="235"/>
      <c r="EZ458" s="235"/>
      <c r="FA458" s="235"/>
      <c r="FB458" s="235"/>
      <c r="FC458" s="235"/>
      <c r="FD458" s="235"/>
      <c r="FE458" s="235"/>
      <c r="FF458" s="235"/>
      <c r="FG458" s="235"/>
      <c r="FH458" s="235"/>
      <c r="FI458" s="235"/>
      <c r="FJ458" s="235"/>
      <c r="FK458" s="235"/>
      <c r="FL458" s="235"/>
      <c r="FM458" s="235"/>
      <c r="FN458" s="235"/>
      <c r="FO458" s="235"/>
      <c r="FP458" s="235"/>
      <c r="FQ458" s="235"/>
      <c r="FR458" s="235"/>
      <c r="FS458" s="235"/>
      <c r="FT458" s="235"/>
      <c r="FU458" s="235"/>
    </row>
    <row r="459" spans="1:177" ht="15.75">
      <c r="A459" s="3"/>
      <c r="B459" s="450"/>
      <c r="C459" s="451"/>
      <c r="D459" s="452"/>
      <c r="E459" s="453"/>
      <c r="F459" s="454"/>
      <c r="G459" s="455"/>
      <c r="H459" s="455"/>
      <c r="I459" s="379"/>
    </row>
    <row r="460" spans="1:177" ht="15.75" customHeight="1">
      <c r="A460" s="450"/>
      <c r="B460" s="452"/>
      <c r="C460" s="453"/>
      <c r="D460" s="456" t="s">
        <v>425</v>
      </c>
      <c r="E460" s="532" t="s">
        <v>408</v>
      </c>
      <c r="F460" s="533"/>
      <c r="G460" s="457">
        <f t="shared" ref="G460:H463" si="34">G461</f>
        <v>53620.01</v>
      </c>
      <c r="H460" s="457">
        <f>H461</f>
        <v>-8570.010000000002</v>
      </c>
      <c r="I460" s="458">
        <f>+I461</f>
        <v>45050</v>
      </c>
    </row>
    <row r="461" spans="1:177" ht="31.5">
      <c r="A461" s="450"/>
      <c r="B461" s="334"/>
      <c r="C461" s="335"/>
      <c r="D461" s="330"/>
      <c r="E461" s="241" t="s">
        <v>161</v>
      </c>
      <c r="F461" s="331" t="s">
        <v>162</v>
      </c>
      <c r="G461" s="332">
        <f>+G462+G463</f>
        <v>53620.01</v>
      </c>
      <c r="H461" s="332">
        <f>+I461-G461</f>
        <v>-8570.010000000002</v>
      </c>
      <c r="I461" s="332">
        <f>+I462+I463</f>
        <v>45050</v>
      </c>
    </row>
    <row r="462" spans="1:177" ht="15.75">
      <c r="A462" s="450"/>
      <c r="B462" s="334"/>
      <c r="C462" s="335"/>
      <c r="D462" s="330"/>
      <c r="E462" s="241"/>
      <c r="F462" s="331" t="s">
        <v>443</v>
      </c>
      <c r="G462" s="332">
        <v>27075.45</v>
      </c>
      <c r="H462" s="332">
        <f>+I462-G462</f>
        <v>9974.5499999999993</v>
      </c>
      <c r="I462" s="332">
        <f>+I464-I463</f>
        <v>37050</v>
      </c>
    </row>
    <row r="463" spans="1:177" ht="15.75">
      <c r="A463" s="434"/>
      <c r="B463" s="241"/>
      <c r="C463" s="330"/>
      <c r="D463" s="334"/>
      <c r="E463" s="335"/>
      <c r="F463" s="331" t="s">
        <v>165</v>
      </c>
      <c r="G463" s="332">
        <v>26544.560000000001</v>
      </c>
      <c r="H463" s="332">
        <f t="shared" si="34"/>
        <v>-8570.010000000002</v>
      </c>
      <c r="I463" s="377">
        <v>8000</v>
      </c>
    </row>
    <row r="464" spans="1:177" ht="15.75">
      <c r="A464" s="241" t="s">
        <v>159</v>
      </c>
      <c r="B464" s="241"/>
      <c r="C464" s="330"/>
      <c r="D464" s="334"/>
      <c r="E464" s="335"/>
      <c r="F464" s="340" t="s">
        <v>11</v>
      </c>
      <c r="G464" s="336">
        <f>SUM(G465)</f>
        <v>53620.01</v>
      </c>
      <c r="H464" s="336">
        <f>SUM(H465)</f>
        <v>-8570.010000000002</v>
      </c>
      <c r="I464" s="377">
        <f>+I465</f>
        <v>45050</v>
      </c>
    </row>
    <row r="465" spans="1:9" ht="15.75">
      <c r="A465" s="334"/>
      <c r="B465" s="241" t="s">
        <v>101</v>
      </c>
      <c r="C465" s="330"/>
      <c r="D465" s="334"/>
      <c r="E465" s="335"/>
      <c r="F465" s="340" t="s">
        <v>102</v>
      </c>
      <c r="G465" s="336">
        <v>53620.01</v>
      </c>
      <c r="H465" s="336">
        <f>+I465-G465</f>
        <v>-8570.010000000002</v>
      </c>
      <c r="I465" s="377">
        <v>45050</v>
      </c>
    </row>
    <row r="466" spans="1:9" ht="15.75" hidden="1">
      <c r="A466" s="241"/>
      <c r="B466" s="434"/>
      <c r="C466" s="435"/>
      <c r="D466" s="430" t="s">
        <v>172</v>
      </c>
      <c r="E466" s="430"/>
      <c r="F466" s="431" t="s">
        <v>173</v>
      </c>
      <c r="G466" s="339">
        <f>G467</f>
        <v>0</v>
      </c>
      <c r="H466" s="339">
        <f>H467</f>
        <v>200000</v>
      </c>
      <c r="I466" s="379">
        <f t="shared" ref="I466:I467" si="35">G466+H466</f>
        <v>200000</v>
      </c>
    </row>
    <row r="467" spans="1:9" ht="15.75" hidden="1">
      <c r="A467" s="241"/>
      <c r="B467" s="434"/>
      <c r="C467" s="435"/>
      <c r="D467" s="459"/>
      <c r="E467" s="430" t="s">
        <v>174</v>
      </c>
      <c r="F467" s="431" t="s">
        <v>358</v>
      </c>
      <c r="G467" s="339">
        <v>0</v>
      </c>
      <c r="H467" s="351">
        <v>200000</v>
      </c>
      <c r="I467" s="379">
        <f t="shared" si="35"/>
        <v>200000</v>
      </c>
    </row>
    <row r="468" spans="1:9" ht="15.75">
      <c r="A468" s="241"/>
      <c r="B468" s="241"/>
      <c r="C468" s="330"/>
      <c r="D468" s="334"/>
      <c r="E468" s="337"/>
      <c r="F468" s="338"/>
      <c r="G468" s="339"/>
      <c r="H468" s="351"/>
      <c r="I468" s="379"/>
    </row>
    <row r="469" spans="1:9" ht="15.75" customHeight="1">
      <c r="A469" s="241"/>
      <c r="B469" s="452"/>
      <c r="C469" s="453"/>
      <c r="D469" s="456" t="s">
        <v>426</v>
      </c>
      <c r="E469" s="532" t="s">
        <v>403</v>
      </c>
      <c r="F469" s="533"/>
      <c r="G469" s="457">
        <f t="shared" ref="G469:H471" si="36">G470</f>
        <v>5308.91</v>
      </c>
      <c r="H469" s="457">
        <f t="shared" si="36"/>
        <v>2691.09</v>
      </c>
      <c r="I469" s="458">
        <f>+I470</f>
        <v>8000</v>
      </c>
    </row>
    <row r="470" spans="1:9" ht="31.5">
      <c r="A470" s="241"/>
      <c r="B470" s="334"/>
      <c r="C470" s="335"/>
      <c r="D470" s="330"/>
      <c r="E470" s="241" t="s">
        <v>161</v>
      </c>
      <c r="F470" s="331" t="s">
        <v>162</v>
      </c>
      <c r="G470" s="332">
        <f t="shared" si="36"/>
        <v>5308.91</v>
      </c>
      <c r="H470" s="332">
        <f t="shared" si="36"/>
        <v>2691.09</v>
      </c>
      <c r="I470" s="377">
        <f>+I471</f>
        <v>8000</v>
      </c>
    </row>
    <row r="471" spans="1:9" ht="15.75">
      <c r="A471" s="241"/>
      <c r="B471" s="241"/>
      <c r="C471" s="330"/>
      <c r="D471" s="334"/>
      <c r="E471" s="335"/>
      <c r="F471" s="331" t="s">
        <v>163</v>
      </c>
      <c r="G471" s="332">
        <f t="shared" si="36"/>
        <v>5308.91</v>
      </c>
      <c r="H471" s="332">
        <f t="shared" si="36"/>
        <v>2691.09</v>
      </c>
      <c r="I471" s="377">
        <f>+I472</f>
        <v>8000</v>
      </c>
    </row>
    <row r="472" spans="1:9" ht="15.75">
      <c r="A472" s="241" t="s">
        <v>159</v>
      </c>
      <c r="B472" s="241"/>
      <c r="C472" s="330"/>
      <c r="D472" s="334"/>
      <c r="E472" s="335"/>
      <c r="F472" s="340" t="s">
        <v>11</v>
      </c>
      <c r="G472" s="336">
        <f>SUM(G473)</f>
        <v>5308.91</v>
      </c>
      <c r="H472" s="336">
        <f>SUM(H473)</f>
        <v>2691.09</v>
      </c>
      <c r="I472" s="377">
        <f>+I473</f>
        <v>8000</v>
      </c>
    </row>
    <row r="473" spans="1:9" ht="15.75">
      <c r="A473" s="341"/>
      <c r="B473" s="241" t="s">
        <v>101</v>
      </c>
      <c r="C473" s="330"/>
      <c r="D473" s="334"/>
      <c r="E473" s="335"/>
      <c r="F473" s="340" t="s">
        <v>102</v>
      </c>
      <c r="G473" s="336">
        <v>5308.91</v>
      </c>
      <c r="H473" s="336">
        <f>+I473-G473</f>
        <v>2691.09</v>
      </c>
      <c r="I473" s="377">
        <v>8000</v>
      </c>
    </row>
    <row r="474" spans="1:9" ht="15.75" hidden="1">
      <c r="A474" s="156"/>
      <c r="B474" s="241"/>
      <c r="C474" s="330"/>
      <c r="D474" s="335" t="s">
        <v>166</v>
      </c>
      <c r="E474" s="335"/>
      <c r="F474" s="338" t="s">
        <v>370</v>
      </c>
      <c r="G474" s="339">
        <f>G475</f>
        <v>70000</v>
      </c>
      <c r="H474" s="339">
        <f>H475</f>
        <v>-70000</v>
      </c>
      <c r="I474" s="379">
        <f t="shared" si="32"/>
        <v>0</v>
      </c>
    </row>
    <row r="475" spans="1:9" ht="15.75" hidden="1">
      <c r="A475" s="157"/>
      <c r="B475" s="241"/>
      <c r="C475" s="330"/>
      <c r="D475" s="334"/>
      <c r="E475" s="335" t="s">
        <v>167</v>
      </c>
      <c r="F475" s="338" t="s">
        <v>168</v>
      </c>
      <c r="G475" s="339">
        <v>70000</v>
      </c>
      <c r="H475" s="339">
        <v>-70000</v>
      </c>
      <c r="I475" s="379">
        <f t="shared" si="32"/>
        <v>0</v>
      </c>
    </row>
    <row r="476" spans="1:9" ht="15.75" customHeight="1">
      <c r="A476" s="334"/>
      <c r="B476" s="434"/>
      <c r="C476" s="435"/>
      <c r="D476" s="459"/>
      <c r="E476" s="430"/>
      <c r="F476" s="431"/>
      <c r="G476" s="339"/>
      <c r="H476" s="339"/>
      <c r="I476" s="379"/>
    </row>
    <row r="477" spans="1:9" ht="15.75" customHeight="1">
      <c r="A477" s="334"/>
      <c r="B477" s="460"/>
      <c r="C477" s="461"/>
      <c r="D477" s="460" t="s">
        <v>427</v>
      </c>
      <c r="E477" s="528" t="s">
        <v>413</v>
      </c>
      <c r="F477" s="529"/>
      <c r="G477" s="462">
        <f>G478</f>
        <v>298626.32</v>
      </c>
      <c r="H477" s="462">
        <f>H478</f>
        <v>-197126.32</v>
      </c>
      <c r="I477" s="458">
        <f>+I478</f>
        <v>101500</v>
      </c>
    </row>
    <row r="478" spans="1:9" ht="35.25" customHeight="1">
      <c r="A478" s="385"/>
      <c r="B478" s="385"/>
      <c r="C478" s="388"/>
      <c r="D478" s="384"/>
      <c r="E478" s="383" t="s">
        <v>161</v>
      </c>
      <c r="F478" s="463" t="s">
        <v>162</v>
      </c>
      <c r="G478" s="386">
        <f>+G479+G480</f>
        <v>298626.32</v>
      </c>
      <c r="H478" s="386">
        <f>+I478-G478</f>
        <v>-197126.32</v>
      </c>
      <c r="I478" s="377">
        <f>+I479+I480</f>
        <v>101500</v>
      </c>
    </row>
    <row r="479" spans="1:9" ht="15.75" customHeight="1">
      <c r="A479" s="385"/>
      <c r="B479" s="464"/>
      <c r="C479" s="465"/>
      <c r="D479" s="466"/>
      <c r="E479" s="467"/>
      <c r="F479" s="468" t="s">
        <v>163</v>
      </c>
      <c r="G479" s="469">
        <v>99542.11</v>
      </c>
      <c r="H479" s="469">
        <f>H481</f>
        <v>-197126.32</v>
      </c>
      <c r="I479" s="377">
        <f>+I481-I480</f>
        <v>9150</v>
      </c>
    </row>
    <row r="480" spans="1:9" ht="15.75" customHeight="1">
      <c r="A480" s="385"/>
      <c r="B480" s="464"/>
      <c r="C480" s="465"/>
      <c r="D480" s="466"/>
      <c r="E480" s="467"/>
      <c r="F480" s="468" t="s">
        <v>165</v>
      </c>
      <c r="G480" s="469">
        <v>199084.21</v>
      </c>
      <c r="H480" s="469">
        <f>+I480-G480</f>
        <v>-106734.20999999999</v>
      </c>
      <c r="I480" s="377">
        <v>92350</v>
      </c>
    </row>
    <row r="481" spans="1:14" ht="15.75" customHeight="1">
      <c r="A481" s="464" t="s">
        <v>159</v>
      </c>
      <c r="B481" s="464"/>
      <c r="C481" s="465"/>
      <c r="D481" s="466"/>
      <c r="E481" s="467"/>
      <c r="F481" s="468" t="s">
        <v>11</v>
      </c>
      <c r="G481" s="470">
        <f>SUM(G482)</f>
        <v>298626.32</v>
      </c>
      <c r="H481" s="470">
        <f>SUM(H482)</f>
        <v>-197126.32</v>
      </c>
      <c r="I481" s="377">
        <f>+I482</f>
        <v>101500</v>
      </c>
    </row>
    <row r="482" spans="1:14" ht="15.75">
      <c r="A482" s="464"/>
      <c r="B482" s="383" t="s">
        <v>101</v>
      </c>
      <c r="C482" s="384"/>
      <c r="D482" s="385"/>
      <c r="E482" s="388"/>
      <c r="F482" s="389" t="s">
        <v>102</v>
      </c>
      <c r="G482" s="390">
        <v>298626.32</v>
      </c>
      <c r="H482" s="390">
        <f>+I482-G482</f>
        <v>-197126.32</v>
      </c>
      <c r="I482" s="377">
        <v>101500</v>
      </c>
    </row>
    <row r="483" spans="1:14" ht="15.75">
      <c r="A483" s="464"/>
      <c r="B483" s="383"/>
      <c r="C483" s="384"/>
      <c r="D483" s="385"/>
      <c r="E483" s="388"/>
      <c r="F483" s="389"/>
      <c r="G483" s="390"/>
      <c r="H483" s="390"/>
      <c r="I483" s="377"/>
      <c r="M483" s="556"/>
      <c r="N483" s="557"/>
    </row>
    <row r="484" spans="1:14" ht="15.75" customHeight="1">
      <c r="A484" s="334"/>
      <c r="B484" s="460"/>
      <c r="C484" s="461"/>
      <c r="D484" s="460" t="s">
        <v>476</v>
      </c>
      <c r="E484" s="528" t="s">
        <v>477</v>
      </c>
      <c r="F484" s="529"/>
      <c r="G484" s="462">
        <f>G485</f>
        <v>17253.97</v>
      </c>
      <c r="H484" s="462">
        <f>H485</f>
        <v>34776.03</v>
      </c>
      <c r="I484" s="458">
        <f>+I485</f>
        <v>52030</v>
      </c>
    </row>
    <row r="485" spans="1:14" ht="31.5">
      <c r="A485" s="385"/>
      <c r="B485" s="385"/>
      <c r="C485" s="388"/>
      <c r="D485" s="384"/>
      <c r="E485" s="383" t="s">
        <v>161</v>
      </c>
      <c r="F485" s="463" t="s">
        <v>162</v>
      </c>
      <c r="G485" s="386">
        <f>+G486+G487</f>
        <v>17253.97</v>
      </c>
      <c r="H485" s="386">
        <f>+I485-G485</f>
        <v>34776.03</v>
      </c>
      <c r="I485" s="377">
        <f>+I486+I487</f>
        <v>52030</v>
      </c>
    </row>
    <row r="486" spans="1:14" ht="15.75">
      <c r="A486" s="385"/>
      <c r="B486" s="464"/>
      <c r="C486" s="465"/>
      <c r="D486" s="466"/>
      <c r="E486" s="467"/>
      <c r="F486" s="468" t="s">
        <v>163</v>
      </c>
      <c r="G486" s="469">
        <v>3981.68</v>
      </c>
      <c r="H486" s="469">
        <f>+I486-G486</f>
        <v>3048.32</v>
      </c>
      <c r="I486" s="377">
        <f>+I488-I487</f>
        <v>7030</v>
      </c>
    </row>
    <row r="487" spans="1:14" ht="15.75">
      <c r="A487" s="385"/>
      <c r="B487" s="464"/>
      <c r="C487" s="465"/>
      <c r="D487" s="466"/>
      <c r="E487" s="467"/>
      <c r="F487" s="468" t="s">
        <v>165</v>
      </c>
      <c r="G487" s="469">
        <v>13272.29</v>
      </c>
      <c r="H487" s="469">
        <f>+I487-G487</f>
        <v>31727.71</v>
      </c>
      <c r="I487" s="377">
        <v>45000</v>
      </c>
    </row>
    <row r="488" spans="1:14" ht="15.75">
      <c r="A488" s="464" t="s">
        <v>159</v>
      </c>
      <c r="B488" s="464"/>
      <c r="C488" s="465"/>
      <c r="D488" s="466"/>
      <c r="E488" s="467"/>
      <c r="F488" s="468" t="s">
        <v>11</v>
      </c>
      <c r="G488" s="470">
        <f>+G489+G490</f>
        <v>17253.97</v>
      </c>
      <c r="H488" s="470">
        <f>+H489+H490</f>
        <v>34776.03</v>
      </c>
      <c r="I488" s="377">
        <f>+I489+I490</f>
        <v>52030</v>
      </c>
    </row>
    <row r="489" spans="1:14" ht="15.75">
      <c r="A489" s="464"/>
      <c r="B489" s="464" t="s">
        <v>393</v>
      </c>
      <c r="C489" s="465"/>
      <c r="D489" s="466"/>
      <c r="E489" s="467"/>
      <c r="F489" s="468" t="s">
        <v>395</v>
      </c>
      <c r="G489" s="470">
        <v>0</v>
      </c>
      <c r="H489" s="470">
        <v>0</v>
      </c>
      <c r="I489" s="377">
        <v>0</v>
      </c>
    </row>
    <row r="490" spans="1:14" ht="15.75">
      <c r="A490" s="464"/>
      <c r="B490" s="383" t="s">
        <v>101</v>
      </c>
      <c r="C490" s="384"/>
      <c r="D490" s="385"/>
      <c r="E490" s="388"/>
      <c r="F490" s="389" t="s">
        <v>102</v>
      </c>
      <c r="G490" s="390">
        <v>17253.97</v>
      </c>
      <c r="H490" s="390">
        <f>+I490-G490</f>
        <v>34776.03</v>
      </c>
      <c r="I490" s="377">
        <v>52030</v>
      </c>
    </row>
    <row r="491" spans="1:14" ht="15.75" customHeight="1">
      <c r="A491" s="1"/>
      <c r="B491" s="1"/>
      <c r="C491" s="2"/>
      <c r="D491" s="3"/>
      <c r="E491" s="5"/>
      <c r="F491" s="6"/>
      <c r="G491" s="4"/>
      <c r="H491" s="4"/>
      <c r="I491" s="4"/>
    </row>
    <row r="492" spans="1:14" ht="15.75">
      <c r="A492" s="282"/>
      <c r="B492" s="85"/>
      <c r="C492" s="86"/>
      <c r="D492" s="87"/>
      <c r="E492" s="88"/>
      <c r="F492" s="89" t="s">
        <v>428</v>
      </c>
      <c r="G492" s="90">
        <f>G494+G502</f>
        <v>134050.04</v>
      </c>
      <c r="H492" s="90">
        <f>H494+H502</f>
        <v>-13050.039999999997</v>
      </c>
      <c r="I492" s="90">
        <f>I494+I502</f>
        <v>121000</v>
      </c>
    </row>
    <row r="493" spans="1:14" ht="15.75" customHeight="1">
      <c r="A493" s="16"/>
      <c r="B493" s="3"/>
      <c r="C493" s="5"/>
      <c r="D493" s="1"/>
      <c r="E493" s="39"/>
      <c r="F493" s="76"/>
      <c r="G493" s="4"/>
      <c r="H493" s="74"/>
      <c r="I493" s="4"/>
    </row>
    <row r="494" spans="1:14" ht="15.75" customHeight="1">
      <c r="A494" s="241"/>
      <c r="B494" s="471"/>
      <c r="C494" s="472"/>
      <c r="D494" s="473" t="s">
        <v>429</v>
      </c>
      <c r="E494" s="530" t="s">
        <v>353</v>
      </c>
      <c r="F494" s="531"/>
      <c r="G494" s="474">
        <f>G495</f>
        <v>132722.81</v>
      </c>
      <c r="H494" s="474">
        <f>+I494-G494</f>
        <v>-11722.809999999998</v>
      </c>
      <c r="I494" s="474">
        <f>+I495</f>
        <v>121000</v>
      </c>
    </row>
    <row r="495" spans="1:14" ht="15.75">
      <c r="A495" s="471"/>
      <c r="B495" s="241"/>
      <c r="C495" s="330"/>
      <c r="D495" s="334"/>
      <c r="E495" s="334" t="s">
        <v>154</v>
      </c>
      <c r="F495" s="381" t="s">
        <v>155</v>
      </c>
      <c r="G495" s="332">
        <f>+G496+G497+G498</f>
        <v>132722.81</v>
      </c>
      <c r="H495" s="332">
        <f>+H496+H497+H498</f>
        <v>-11722.810000000001</v>
      </c>
      <c r="I495" s="332">
        <f>+I496+I497+I498</f>
        <v>121000</v>
      </c>
    </row>
    <row r="496" spans="1:14" ht="15.75">
      <c r="A496" s="241"/>
      <c r="B496" s="241"/>
      <c r="C496" s="330"/>
      <c r="D496" s="334"/>
      <c r="E496" s="335"/>
      <c r="F496" s="340" t="s">
        <v>163</v>
      </c>
      <c r="G496" s="332">
        <v>11945.06</v>
      </c>
      <c r="H496" s="332">
        <f t="shared" ref="H496:H500" si="37">+I496-G496</f>
        <v>62004.94</v>
      </c>
      <c r="I496" s="332">
        <f>+I499-I498-I497</f>
        <v>73950</v>
      </c>
    </row>
    <row r="497" spans="1:9" ht="15.75">
      <c r="A497" s="241"/>
      <c r="B497" s="241"/>
      <c r="C497" s="330"/>
      <c r="D497" s="334"/>
      <c r="E497" s="335"/>
      <c r="F497" s="340" t="s">
        <v>132</v>
      </c>
      <c r="G497" s="332">
        <v>94233.19</v>
      </c>
      <c r="H497" s="332">
        <f t="shared" si="37"/>
        <v>-78683.19</v>
      </c>
      <c r="I497" s="332">
        <v>15550</v>
      </c>
    </row>
    <row r="498" spans="1:9" ht="15.75">
      <c r="A498" s="241"/>
      <c r="B498" s="241"/>
      <c r="C498" s="330"/>
      <c r="D498" s="334"/>
      <c r="E498" s="335"/>
      <c r="F498" s="340" t="s">
        <v>165</v>
      </c>
      <c r="G498" s="332">
        <v>26544.560000000001</v>
      </c>
      <c r="H498" s="332">
        <f t="shared" si="37"/>
        <v>4955.4399999999987</v>
      </c>
      <c r="I498" s="332">
        <v>31500</v>
      </c>
    </row>
    <row r="499" spans="1:9" ht="15.75" customHeight="1">
      <c r="A499" s="241" t="s">
        <v>120</v>
      </c>
      <c r="B499" s="241"/>
      <c r="C499" s="330"/>
      <c r="D499" s="334"/>
      <c r="E499" s="335"/>
      <c r="F499" s="340" t="s">
        <v>10</v>
      </c>
      <c r="G499" s="336">
        <f>SUM(,G500)</f>
        <v>132722.81</v>
      </c>
      <c r="H499" s="336">
        <f t="shared" si="37"/>
        <v>-11722.809999999998</v>
      </c>
      <c r="I499" s="332">
        <f>+I500</f>
        <v>121000</v>
      </c>
    </row>
    <row r="500" spans="1:9" ht="15.75">
      <c r="A500" s="241"/>
      <c r="B500" s="241" t="s">
        <v>99</v>
      </c>
      <c r="C500" s="330"/>
      <c r="D500" s="334"/>
      <c r="E500" s="335"/>
      <c r="F500" s="340" t="s">
        <v>100</v>
      </c>
      <c r="G500" s="336">
        <v>132722.81</v>
      </c>
      <c r="H500" s="336">
        <f t="shared" si="37"/>
        <v>-11722.809999999998</v>
      </c>
      <c r="I500" s="332">
        <v>121000</v>
      </c>
    </row>
    <row r="501" spans="1:9" ht="15.75">
      <c r="A501" s="241"/>
      <c r="B501" s="241"/>
      <c r="C501" s="330"/>
      <c r="D501" s="334"/>
      <c r="E501" s="337"/>
      <c r="F501" s="427"/>
      <c r="G501" s="336"/>
      <c r="H501" s="336"/>
      <c r="I501" s="332"/>
    </row>
    <row r="502" spans="1:9" ht="15.75" customHeight="1">
      <c r="A502" s="241"/>
      <c r="B502" s="471"/>
      <c r="C502" s="472"/>
      <c r="D502" s="473" t="s">
        <v>431</v>
      </c>
      <c r="E502" s="530" t="s">
        <v>432</v>
      </c>
      <c r="F502" s="531"/>
      <c r="G502" s="474">
        <f>G503</f>
        <v>1327.23</v>
      </c>
      <c r="H502" s="474">
        <f>H503</f>
        <v>-1327.23</v>
      </c>
      <c r="I502" s="474">
        <f>I503</f>
        <v>0</v>
      </c>
    </row>
    <row r="503" spans="1:9" ht="15.75">
      <c r="A503" s="471"/>
      <c r="B503" s="241"/>
      <c r="C503" s="330"/>
      <c r="D503" s="334"/>
      <c r="E503" s="334" t="s">
        <v>154</v>
      </c>
      <c r="F503" s="381" t="s">
        <v>155</v>
      </c>
      <c r="G503" s="332">
        <f>G504+G507</f>
        <v>1327.23</v>
      </c>
      <c r="H503" s="332">
        <f>H504+H507</f>
        <v>-1327.23</v>
      </c>
      <c r="I503" s="332">
        <f>+I504</f>
        <v>0</v>
      </c>
    </row>
    <row r="504" spans="1:9" ht="15.75">
      <c r="A504" s="241"/>
      <c r="B504" s="241"/>
      <c r="C504" s="330"/>
      <c r="D504" s="334"/>
      <c r="E504" s="335"/>
      <c r="F504" s="340" t="s">
        <v>163</v>
      </c>
      <c r="G504" s="332">
        <f>G505</f>
        <v>1327.23</v>
      </c>
      <c r="H504" s="332">
        <f>H505</f>
        <v>-1327.23</v>
      </c>
      <c r="I504" s="332">
        <f>+I505</f>
        <v>0</v>
      </c>
    </row>
    <row r="505" spans="1:9" ht="15.75">
      <c r="A505" s="241" t="s">
        <v>120</v>
      </c>
      <c r="B505" s="241"/>
      <c r="C505" s="330"/>
      <c r="D505" s="334"/>
      <c r="E505" s="335"/>
      <c r="F505" s="340" t="s">
        <v>10</v>
      </c>
      <c r="G505" s="336">
        <f>SUM(,G506)</f>
        <v>1327.23</v>
      </c>
      <c r="H505" s="336">
        <f>SUM(,H506)</f>
        <v>-1327.23</v>
      </c>
      <c r="I505" s="332">
        <f>+I506</f>
        <v>0</v>
      </c>
    </row>
    <row r="506" spans="1:9" ht="15.75">
      <c r="A506" s="3"/>
      <c r="B506" s="241" t="s">
        <v>99</v>
      </c>
      <c r="C506" s="330"/>
      <c r="D506" s="334"/>
      <c r="E506" s="335"/>
      <c r="F506" s="340" t="s">
        <v>100</v>
      </c>
      <c r="G506" s="336">
        <v>1327.23</v>
      </c>
      <c r="H506" s="336">
        <f>+I506-G506</f>
        <v>-1327.23</v>
      </c>
      <c r="I506" s="332">
        <v>0</v>
      </c>
    </row>
    <row r="507" spans="1:9" ht="15.75">
      <c r="A507" s="3"/>
      <c r="B507" s="3"/>
      <c r="C507" s="5"/>
      <c r="D507" s="1"/>
      <c r="E507" s="2"/>
      <c r="F507" s="47"/>
      <c r="G507" s="9"/>
      <c r="H507" s="10"/>
      <c r="I507" s="219"/>
    </row>
    <row r="508" spans="1:9" ht="15.75">
      <c r="A508" s="298"/>
      <c r="B508" s="298"/>
      <c r="C508" s="299"/>
      <c r="D508" s="300"/>
      <c r="E508" s="301"/>
      <c r="F508" s="302"/>
      <c r="G508" s="303"/>
      <c r="H508" s="304"/>
      <c r="I508" s="305"/>
    </row>
    <row r="509" spans="1:9" ht="15.75">
      <c r="A509" s="495" t="s">
        <v>454</v>
      </c>
      <c r="B509" s="495"/>
      <c r="C509" s="495"/>
      <c r="D509" s="495"/>
      <c r="E509" s="495"/>
      <c r="F509" s="495"/>
      <c r="G509" s="495"/>
      <c r="H509" s="495"/>
      <c r="I509" s="495"/>
    </row>
    <row r="510" spans="1:9" ht="15.75">
      <c r="A510" s="77"/>
      <c r="B510" s="77"/>
      <c r="C510" s="77"/>
      <c r="D510" s="77"/>
      <c r="E510" s="77"/>
      <c r="F510" s="77"/>
      <c r="G510" s="77"/>
      <c r="H510" s="77"/>
      <c r="I510" s="77"/>
    </row>
    <row r="511" spans="1:9" ht="15.75">
      <c r="A511" s="22"/>
      <c r="B511" s="22"/>
      <c r="C511" s="22"/>
      <c r="D511" s="22"/>
      <c r="E511" s="22"/>
      <c r="F511" s="77"/>
      <c r="G511" s="77"/>
      <c r="H511" s="77"/>
      <c r="I511" s="77"/>
    </row>
    <row r="512" spans="1:9" ht="15" customHeight="1">
      <c r="A512" s="517" t="s">
        <v>455</v>
      </c>
      <c r="B512" s="517"/>
      <c r="C512" s="517"/>
      <c r="D512" s="517"/>
      <c r="E512" s="517"/>
      <c r="F512" s="517"/>
      <c r="G512" s="517"/>
      <c r="H512" s="517"/>
      <c r="I512" s="517"/>
    </row>
    <row r="513" spans="1:9" ht="15.75">
      <c r="A513" s="306"/>
      <c r="B513" s="306"/>
      <c r="C513" s="306"/>
      <c r="D513" s="306"/>
      <c r="E513" s="306"/>
      <c r="F513" s="306"/>
      <c r="G513" s="306"/>
      <c r="H513" s="306"/>
      <c r="I513" s="306"/>
    </row>
    <row r="514" spans="1:9" ht="15.75">
      <c r="A514" s="495" t="s">
        <v>354</v>
      </c>
      <c r="B514" s="495"/>
      <c r="C514" s="495"/>
      <c r="D514" s="495"/>
      <c r="E514" s="495"/>
      <c r="F514" s="495"/>
      <c r="G514" s="495"/>
      <c r="H514" s="495"/>
      <c r="I514" s="495"/>
    </row>
    <row r="515" spans="1:9" ht="15.75">
      <c r="B515" s="22"/>
      <c r="C515" s="536" t="s">
        <v>495</v>
      </c>
      <c r="D515" s="536"/>
      <c r="E515" s="536"/>
      <c r="F515" s="536"/>
      <c r="G515" s="25"/>
      <c r="H515" s="25"/>
      <c r="I515" s="25"/>
    </row>
    <row r="516" spans="1:9" ht="18" customHeight="1">
      <c r="B516" s="22"/>
      <c r="C516" s="536" t="s">
        <v>496</v>
      </c>
      <c r="D516" s="536"/>
      <c r="E516" s="536"/>
      <c r="F516" s="536"/>
      <c r="G516" s="25"/>
      <c r="H516" s="25"/>
      <c r="I516" s="25"/>
    </row>
    <row r="517" spans="1:9" ht="15.75">
      <c r="B517" s="22"/>
      <c r="C517" s="536" t="s">
        <v>498</v>
      </c>
      <c r="D517" s="536"/>
      <c r="E517" s="536"/>
      <c r="F517" s="536"/>
      <c r="G517" s="25"/>
      <c r="H517" s="25"/>
      <c r="I517" s="25"/>
    </row>
    <row r="518" spans="1:9" ht="15.75">
      <c r="B518" s="22"/>
      <c r="C518" s="23"/>
      <c r="D518" s="23"/>
      <c r="E518" s="23"/>
      <c r="F518" s="20"/>
      <c r="G518" s="20"/>
      <c r="H518" s="77" t="s">
        <v>355</v>
      </c>
    </row>
    <row r="519" spans="1:9" ht="15.75">
      <c r="B519" s="22"/>
      <c r="C519" s="23"/>
      <c r="D519" s="23"/>
      <c r="E519" s="23"/>
      <c r="F519" s="20"/>
      <c r="G519" s="20"/>
      <c r="H519" s="77" t="s">
        <v>500</v>
      </c>
    </row>
    <row r="520" spans="1:9" ht="15.75">
      <c r="B520" s="255"/>
      <c r="C520" s="256"/>
      <c r="D520" s="256"/>
      <c r="E520" s="257"/>
      <c r="F520" s="258"/>
      <c r="G520" s="259"/>
      <c r="H520" s="259"/>
      <c r="I520" s="260"/>
    </row>
    <row r="521" spans="1:9" ht="15.75">
      <c r="B521" s="255"/>
      <c r="C521" s="256"/>
      <c r="D521" s="256"/>
      <c r="E521" s="257"/>
      <c r="F521" s="475"/>
      <c r="G521" s="476"/>
      <c r="H521" s="476"/>
      <c r="I521" s="477"/>
    </row>
    <row r="522" spans="1:9" ht="15.75">
      <c r="B522" s="255"/>
      <c r="C522" s="256"/>
      <c r="D522" s="256"/>
      <c r="E522" s="257"/>
      <c r="F522" s="475"/>
      <c r="G522" s="476"/>
      <c r="H522" s="476"/>
      <c r="I522" s="477"/>
    </row>
    <row r="523" spans="1:9" ht="15.75">
      <c r="A523" s="255"/>
      <c r="B523" s="255"/>
      <c r="C523" s="256"/>
      <c r="D523" s="256"/>
      <c r="E523" s="257"/>
      <c r="F523" s="478"/>
      <c r="G523" s="476"/>
      <c r="H523" s="476"/>
      <c r="I523" s="479"/>
    </row>
    <row r="524" spans="1:9" ht="15.75">
      <c r="A524" s="255"/>
      <c r="B524" s="261"/>
      <c r="C524" s="262"/>
      <c r="D524" s="262"/>
      <c r="E524" s="262"/>
      <c r="F524" s="480"/>
      <c r="G524" s="481"/>
      <c r="H524" s="481"/>
      <c r="I524" s="481"/>
    </row>
    <row r="525" spans="1:9" ht="15.75">
      <c r="A525" s="261"/>
      <c r="B525" s="23"/>
      <c r="C525" s="23"/>
      <c r="D525" s="23"/>
      <c r="E525" s="23"/>
      <c r="F525" s="482"/>
      <c r="G525" s="483"/>
      <c r="H525" s="483"/>
      <c r="I525" s="483"/>
    </row>
    <row r="526" spans="1:9" ht="15.75">
      <c r="A526" s="23"/>
      <c r="B526" s="22"/>
      <c r="C526" s="23"/>
      <c r="D526" s="23"/>
      <c r="E526" s="23"/>
      <c r="F526" s="480"/>
      <c r="G526" s="481"/>
      <c r="H526" s="481"/>
      <c r="I526" s="481"/>
    </row>
    <row r="527" spans="1:9" ht="15.75">
      <c r="A527" s="22"/>
      <c r="B527" s="263"/>
      <c r="C527" s="264"/>
      <c r="D527" s="265"/>
      <c r="E527" s="266"/>
      <c r="F527" s="484"/>
      <c r="G527" s="481"/>
      <c r="H527" s="481"/>
      <c r="I527" s="481"/>
    </row>
    <row r="528" spans="1:9" ht="15.75">
      <c r="A528" s="22"/>
      <c r="B528" s="279"/>
      <c r="C528" s="279"/>
      <c r="D528" s="279"/>
      <c r="E528" s="279"/>
      <c r="F528" s="482"/>
      <c r="G528" s="482"/>
      <c r="H528" s="482"/>
      <c r="I528" s="482"/>
    </row>
    <row r="529" spans="1:9" ht="15.75">
      <c r="A529" s="279"/>
      <c r="B529" s="77"/>
      <c r="C529" s="77"/>
      <c r="D529" s="77"/>
      <c r="E529" s="77"/>
      <c r="F529" s="77"/>
      <c r="G529" s="77"/>
      <c r="H529" s="77"/>
      <c r="I529" s="77"/>
    </row>
    <row r="530" spans="1:9" ht="15.75">
      <c r="A530" s="77"/>
      <c r="B530" s="239"/>
      <c r="C530" s="239"/>
      <c r="D530" s="239"/>
      <c r="E530" s="239"/>
      <c r="F530" s="239"/>
      <c r="G530" s="239"/>
      <c r="H530" s="239"/>
      <c r="I530" s="239"/>
    </row>
    <row r="531" spans="1:9" ht="15.75">
      <c r="A531" s="239"/>
      <c r="B531" s="77"/>
      <c r="C531" s="77"/>
      <c r="D531" s="77"/>
      <c r="E531" s="77"/>
      <c r="F531" s="77"/>
      <c r="G531" s="77"/>
      <c r="H531" s="77"/>
      <c r="I531" s="77"/>
    </row>
    <row r="532" spans="1:9" ht="15.75">
      <c r="A532" s="77"/>
      <c r="B532" s="79"/>
      <c r="C532" s="79"/>
      <c r="D532" s="79"/>
      <c r="E532" s="79"/>
      <c r="F532" s="79"/>
      <c r="G532" s="79"/>
      <c r="H532" s="79"/>
      <c r="I532" s="79"/>
    </row>
    <row r="533" spans="1:9" ht="15.75">
      <c r="A533" s="79"/>
      <c r="B533" s="77"/>
      <c r="C533" s="77"/>
      <c r="D533" s="77"/>
      <c r="E533" s="77"/>
      <c r="F533" s="77"/>
      <c r="G533" s="77"/>
      <c r="H533" s="77"/>
      <c r="I533" s="77"/>
    </row>
    <row r="534" spans="1:9" ht="15.75">
      <c r="A534" s="77"/>
      <c r="B534" s="279"/>
      <c r="C534" s="279"/>
      <c r="D534" s="279"/>
      <c r="E534" s="279"/>
      <c r="F534" s="279"/>
      <c r="G534" s="279"/>
      <c r="H534" s="279"/>
      <c r="I534" s="279"/>
    </row>
    <row r="535" spans="1:9" ht="15.75">
      <c r="A535" s="279"/>
      <c r="B535" s="22"/>
      <c r="C535" s="22"/>
      <c r="D535" s="22"/>
      <c r="E535" s="22"/>
      <c r="F535" s="77"/>
      <c r="G535" s="77"/>
      <c r="H535" s="77"/>
      <c r="I535" s="77"/>
    </row>
    <row r="536" spans="1:9" ht="15.75">
      <c r="A536" s="22"/>
      <c r="B536" s="173"/>
      <c r="C536" s="173"/>
      <c r="D536" s="173"/>
      <c r="E536" s="173"/>
      <c r="F536" s="173"/>
      <c r="G536" s="173"/>
      <c r="H536" s="173"/>
      <c r="I536" s="173"/>
    </row>
    <row r="537" spans="1:9" ht="15.75">
      <c r="A537" s="173"/>
      <c r="B537" s="22"/>
      <c r="C537" s="23"/>
      <c r="D537" s="78"/>
      <c r="E537" s="78"/>
      <c r="F537" s="154"/>
      <c r="G537" s="154"/>
      <c r="H537" s="154"/>
      <c r="I537" s="154"/>
    </row>
    <row r="538" spans="1:9" ht="15.75">
      <c r="A538" s="22"/>
      <c r="B538" s="22"/>
      <c r="C538" s="537"/>
      <c r="D538" s="537"/>
      <c r="E538" s="537"/>
      <c r="F538" s="537"/>
      <c r="G538" s="77"/>
      <c r="H538" s="77"/>
      <c r="I538" s="77"/>
    </row>
    <row r="539" spans="1:9" ht="15.75">
      <c r="A539" s="77"/>
      <c r="B539" s="22"/>
      <c r="C539" s="23"/>
      <c r="D539" s="22"/>
      <c r="E539" s="23"/>
      <c r="F539" s="79"/>
      <c r="G539" s="77"/>
      <c r="H539" s="77"/>
      <c r="I539" s="77"/>
    </row>
    <row r="540" spans="1:9" ht="15.75">
      <c r="A540" s="22"/>
      <c r="B540" s="77"/>
      <c r="C540" s="77"/>
      <c r="D540" s="77"/>
      <c r="E540" s="77"/>
      <c r="F540" s="77"/>
      <c r="G540" s="77"/>
      <c r="H540" s="77"/>
      <c r="I540" s="77"/>
    </row>
    <row r="541" spans="1:9" ht="15.75">
      <c r="A541" s="77"/>
      <c r="B541" s="22"/>
      <c r="C541" s="23"/>
      <c r="D541" s="23"/>
      <c r="E541" s="23"/>
      <c r="F541" s="25"/>
      <c r="G541" s="77"/>
      <c r="H541" s="77"/>
      <c r="I541" s="77"/>
    </row>
    <row r="542" spans="1:9" ht="15.75">
      <c r="A542" s="22"/>
      <c r="B542" s="22"/>
      <c r="C542" s="23"/>
      <c r="D542" s="23"/>
      <c r="E542" s="23"/>
      <c r="F542" s="25"/>
      <c r="G542" s="25"/>
      <c r="H542" s="25"/>
      <c r="I542" s="25"/>
    </row>
    <row r="543" spans="1:9" ht="15.75">
      <c r="B543" s="22"/>
      <c r="C543" s="536"/>
      <c r="D543" s="536"/>
      <c r="E543" s="536"/>
      <c r="F543" s="536"/>
      <c r="G543" s="25"/>
      <c r="H543" s="25"/>
      <c r="I543" s="25"/>
    </row>
    <row r="544" spans="1:9" ht="15.75">
      <c r="B544" s="22"/>
      <c r="C544" s="536"/>
      <c r="D544" s="536"/>
      <c r="E544" s="536"/>
      <c r="F544" s="536"/>
      <c r="G544" s="25"/>
      <c r="H544" s="25"/>
      <c r="I544" s="25"/>
    </row>
    <row r="545" spans="2:9" ht="15.75">
      <c r="B545" s="22"/>
      <c r="C545" s="536"/>
      <c r="D545" s="536"/>
      <c r="E545" s="536"/>
      <c r="F545" s="536"/>
      <c r="G545" s="25"/>
      <c r="H545" s="25"/>
      <c r="I545" s="25"/>
    </row>
    <row r="546" spans="2:9" ht="15.75">
      <c r="B546" s="22"/>
      <c r="C546" s="23"/>
      <c r="D546" s="23"/>
      <c r="E546" s="23"/>
      <c r="F546" s="20"/>
      <c r="G546" s="20"/>
      <c r="H546" s="77"/>
    </row>
    <row r="547" spans="2:9" ht="15.75">
      <c r="B547" s="22"/>
      <c r="C547" s="23"/>
      <c r="D547" s="23"/>
      <c r="E547" s="23"/>
      <c r="F547" s="20"/>
      <c r="G547" s="20"/>
      <c r="H547" s="77"/>
    </row>
    <row r="548" spans="2:9">
      <c r="F548" s="20"/>
      <c r="G548" s="20"/>
      <c r="H548" s="83"/>
      <c r="I548" s="83"/>
    </row>
    <row r="549" spans="2:9">
      <c r="F549" s="20"/>
      <c r="G549" s="20"/>
      <c r="H549" s="83"/>
      <c r="I549" s="83"/>
    </row>
    <row r="550" spans="2:9">
      <c r="F550" s="20"/>
      <c r="G550" s="20"/>
      <c r="H550" s="83"/>
      <c r="I550" s="83"/>
    </row>
    <row r="553" spans="2:9" ht="15.75">
      <c r="F553" s="80"/>
      <c r="G553" s="81"/>
      <c r="H553" s="81"/>
    </row>
    <row r="554" spans="2:9" ht="15.75">
      <c r="F554" s="80"/>
      <c r="G554" s="135"/>
      <c r="H554" s="135"/>
    </row>
    <row r="555" spans="2:9">
      <c r="F555" s="82"/>
      <c r="G555" s="83"/>
      <c r="H555" s="83"/>
    </row>
    <row r="556" spans="2:9">
      <c r="F556" s="82"/>
      <c r="G556" s="83"/>
    </row>
    <row r="557" spans="2:9">
      <c r="G557" s="83"/>
    </row>
    <row r="558" spans="2:9">
      <c r="G558" s="83"/>
    </row>
  </sheetData>
  <sheetProtection selectLockedCells="1" selectUnlockedCells="1"/>
  <mergeCells count="67">
    <mergeCell ref="M483:N483"/>
    <mergeCell ref="E115:F115"/>
    <mergeCell ref="E202:F202"/>
    <mergeCell ref="E122:F122"/>
    <mergeCell ref="E133:F133"/>
    <mergeCell ref="E240:F240"/>
    <mergeCell ref="E221:F221"/>
    <mergeCell ref="E232:F232"/>
    <mergeCell ref="E334:F334"/>
    <mergeCell ref="E343:F343"/>
    <mergeCell ref="E307:F307"/>
    <mergeCell ref="E399:F399"/>
    <mergeCell ref="E246:F246"/>
    <mergeCell ref="E255:F255"/>
    <mergeCell ref="E296:F296"/>
    <mergeCell ref="E285:F285"/>
    <mergeCell ref="E41:F41"/>
    <mergeCell ref="C1:F1"/>
    <mergeCell ref="A2:I2"/>
    <mergeCell ref="A6:A8"/>
    <mergeCell ref="B6:B8"/>
    <mergeCell ref="C6:C8"/>
    <mergeCell ref="I6:I8"/>
    <mergeCell ref="G6:G8"/>
    <mergeCell ref="H6:H8"/>
    <mergeCell ref="F6:F8"/>
    <mergeCell ref="A4:I4"/>
    <mergeCell ref="D6:D8"/>
    <mergeCell ref="E14:F14"/>
    <mergeCell ref="E47:F47"/>
    <mergeCell ref="E53:F53"/>
    <mergeCell ref="E59:F59"/>
    <mergeCell ref="E107:F107"/>
    <mergeCell ref="E101:F101"/>
    <mergeCell ref="E65:F65"/>
    <mergeCell ref="E85:F85"/>
    <mergeCell ref="E79:F79"/>
    <mergeCell ref="E73:F73"/>
    <mergeCell ref="E91:F91"/>
    <mergeCell ref="E460:F460"/>
    <mergeCell ref="E494:F494"/>
    <mergeCell ref="E484:F484"/>
    <mergeCell ref="E452:F452"/>
    <mergeCell ref="C545:F545"/>
    <mergeCell ref="C544:F544"/>
    <mergeCell ref="C543:F543"/>
    <mergeCell ref="C538:F538"/>
    <mergeCell ref="A514:I514"/>
    <mergeCell ref="C515:F515"/>
    <mergeCell ref="C516:F516"/>
    <mergeCell ref="C517:F517"/>
    <mergeCell ref="E277:F277"/>
    <mergeCell ref="A512:I512"/>
    <mergeCell ref="A509:I509"/>
    <mergeCell ref="E316:F316"/>
    <mergeCell ref="E421:F421"/>
    <mergeCell ref="E351:F351"/>
    <mergeCell ref="E364:F364"/>
    <mergeCell ref="E322:F322"/>
    <mergeCell ref="E328:F328"/>
    <mergeCell ref="E384:F384"/>
    <mergeCell ref="E410:F410"/>
    <mergeCell ref="E392:F392"/>
    <mergeCell ref="E477:F477"/>
    <mergeCell ref="E502:F502"/>
    <mergeCell ref="E436:F436"/>
    <mergeCell ref="E469:F469"/>
  </mergeCells>
  <pageMargins left="0.70866141732283472" right="0.70866141732283472" top="0.74803149606299213" bottom="0.74803149606299213" header="0.31496062992125984" footer="0.31496062992125984"/>
  <pageSetup paperSize="9" scale="81" firstPageNumber="0" fitToHeight="0" orientation="landscape" verticalDpi="300" r:id="rId1"/>
  <headerFooter alignWithMargins="0"/>
  <rowBreaks count="12" manualBreakCount="12">
    <brk id="51" max="188" man="1"/>
    <brk id="90" max="184" man="1"/>
    <brk id="127" max="186" man="1"/>
    <brk id="179" max="16383" man="1"/>
    <brk id="231" max="16383" man="1"/>
    <brk id="281" max="16383" man="1"/>
    <brk id="327" max="188" man="1"/>
    <brk id="363" max="16383" man="1"/>
    <brk id="406" max="16383" man="1"/>
    <brk id="459" max="16383" man="1"/>
    <brk id="490" max="188" man="1"/>
    <brk id="5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23B4-A65F-49FD-B935-B261A3DE0EF6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7402-09C0-4584-AF22-42B564D0A54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view="pageBreakPreview" zoomScale="95" zoomScaleSheetLayoutView="95" workbookViewId="0"/>
  </sheetViews>
  <sheetFormatPr defaultRowHeight="14.25"/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</vt:i4>
      </vt:variant>
    </vt:vector>
  </HeadingPairs>
  <TitlesOfParts>
    <vt:vector size="9" baseType="lpstr">
      <vt:lpstr>OPĆI DIO</vt:lpstr>
      <vt:lpstr>OPĆI DIO A</vt:lpstr>
      <vt:lpstr>List2</vt:lpstr>
      <vt:lpstr>POSEBNI_DIO</vt:lpstr>
      <vt:lpstr>List3</vt:lpstr>
      <vt:lpstr>List4</vt:lpstr>
      <vt:lpstr>List1</vt:lpstr>
      <vt:lpstr>'OPĆI DIO'!Podrucje_ispisa</vt:lpstr>
      <vt:lpstr>'OPĆI DIO 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2023-12-21T11:33:01Z</cp:lastPrinted>
  <dcterms:created xsi:type="dcterms:W3CDTF">2021-05-07T06:04:40Z</dcterms:created>
  <dcterms:modified xsi:type="dcterms:W3CDTF">2023-12-22T09:44:41Z</dcterms:modified>
</cp:coreProperties>
</file>